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FEBRERO 2025\"/>
    </mc:Choice>
  </mc:AlternateContent>
  <bookViews>
    <workbookView xWindow="0" yWindow="0" windowWidth="15360" windowHeight="7155" tabRatio="1000" activeTab="3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EST. Flujo Efc" sheetId="20" r:id="rId12"/>
    <sheet name="CXP Largo Plazo" sheetId="22" r:id="rId13"/>
    <sheet name="Patrimonio" sheetId="15" r:id="rId14"/>
    <sheet name="ECAMP" sheetId="21" r:id="rId15"/>
    <sheet name="Retenciones y Acum." sheetId="7" r:id="rId16"/>
    <sheet name="Mobiliario Eq. Ofc." sheetId="11" r:id="rId17"/>
  </sheets>
  <externalReferences>
    <externalReference r:id="rId18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16">'Mobiliario Eq. Ofc.'!$A$1:$B$36</definedName>
    <definedName name="_xlnm.Print_Area" localSheetId="9">'Total Gasto'!$A$1:$B$66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1" i="23" l="1"/>
  <c r="F58" i="18" l="1"/>
  <c r="F22" i="19"/>
  <c r="C15" i="31" l="1"/>
  <c r="C41" i="31"/>
  <c r="C42" i="31"/>
  <c r="C46" i="31"/>
  <c r="B17" i="14"/>
  <c r="F55" i="18" l="1"/>
  <c r="A5" i="9" l="1"/>
  <c r="F16" i="19" l="1"/>
  <c r="D51" i="31"/>
  <c r="D46" i="31"/>
  <c r="D40" i="31"/>
  <c r="C38" i="31"/>
  <c r="C34" i="31"/>
  <c r="C11" i="31"/>
  <c r="C10" i="31"/>
  <c r="B66" i="23" l="1"/>
  <c r="C25" i="8" l="1"/>
  <c r="B27" i="16" l="1"/>
  <c r="E10" i="31" l="1"/>
  <c r="E13" i="31" l="1"/>
  <c r="A3" i="23" l="1"/>
  <c r="A1" i="23"/>
  <c r="A5" i="16"/>
  <c r="A2" i="16"/>
  <c r="A4" i="27"/>
  <c r="A2" i="27"/>
  <c r="A4" i="14"/>
  <c r="A2" i="14"/>
  <c r="A4" i="7"/>
  <c r="A2" i="7"/>
  <c r="A4" i="12"/>
  <c r="A2" i="12"/>
  <c r="A2" i="9"/>
  <c r="C2" i="19"/>
  <c r="C4" i="20"/>
  <c r="C2" i="20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B34" i="11" l="1"/>
  <c r="F39" i="18" l="1"/>
  <c r="C38" i="8" l="1"/>
  <c r="F10" i="18" s="1"/>
  <c r="B2" i="21" l="1"/>
  <c r="A3" i="10" l="1"/>
  <c r="A3" i="11" l="1"/>
  <c r="A3" i="22" l="1"/>
  <c r="A3" i="15" s="1"/>
  <c r="B13" i="12" l="1"/>
  <c r="F34" i="18" l="1"/>
  <c r="D32" i="31"/>
  <c r="E32" i="31" s="1"/>
  <c r="B12" i="16"/>
  <c r="B14" i="27"/>
  <c r="B20" i="7"/>
  <c r="F37" i="18" s="1"/>
  <c r="F42" i="18" s="1"/>
  <c r="B28" i="16" l="1"/>
  <c r="F10" i="19" s="1"/>
  <c r="B22" i="11"/>
  <c r="B14" i="11"/>
  <c r="B35" i="11" l="1"/>
  <c r="B18" i="9"/>
  <c r="F13" i="18" s="1"/>
  <c r="B13" i="22" l="1"/>
  <c r="F51" i="18" l="1"/>
  <c r="C23" i="21"/>
  <c r="M19" i="21"/>
  <c r="M18" i="21"/>
  <c r="M17" i="21"/>
  <c r="M16" i="21"/>
  <c r="M15" i="21"/>
  <c r="I13" i="21"/>
  <c r="I20" i="21" s="1"/>
  <c r="G13" i="21"/>
  <c r="G20" i="21" s="1"/>
  <c r="E13" i="21"/>
  <c r="E20" i="21" s="1"/>
  <c r="M12" i="21"/>
  <c r="M11" i="21"/>
  <c r="M10" i="21"/>
  <c r="M9" i="21"/>
  <c r="M8" i="21"/>
  <c r="C65" i="20"/>
  <c r="H58" i="20"/>
  <c r="F58" i="20"/>
  <c r="H43" i="20"/>
  <c r="F43" i="20"/>
  <c r="H26" i="20"/>
  <c r="F26" i="20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M13" i="21"/>
  <c r="M20" i="21" s="1"/>
  <c r="F52" i="18"/>
  <c r="H29" i="18"/>
  <c r="K13" i="21"/>
  <c r="K20" i="21" s="1"/>
  <c r="H60" i="20"/>
  <c r="H62" i="20" s="1"/>
  <c r="H68" i="20" s="1"/>
  <c r="F60" i="20"/>
  <c r="F57" i="18" l="1"/>
  <c r="B12" i="15" s="1"/>
  <c r="D59" i="31"/>
  <c r="F62" i="20"/>
  <c r="F60" i="18" l="1"/>
  <c r="F62" i="18" s="1"/>
  <c r="F68" i="20"/>
  <c r="B13" i="10"/>
  <c r="F14" i="18" s="1"/>
  <c r="F17" i="18" l="1"/>
  <c r="F29" i="18" s="1"/>
  <c r="D17" i="15" s="1"/>
  <c r="B14" i="15" s="1"/>
</calcChain>
</file>

<file path=xl/comments1.xml><?xml version="1.0" encoding="utf-8"?>
<comments xmlns="http://schemas.openxmlformats.org/spreadsheetml/2006/main">
  <authors>
    <author>Usuario de Windows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<sst xmlns="http://schemas.openxmlformats.org/spreadsheetml/2006/main" count="557" uniqueCount="467">
  <si>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</si>
  <si>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</si>
  <si>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</si>
  <si>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</si>
  <si>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</si>
  <si>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</si>
  <si>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</si>
  <si>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</si>
  <si>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</si>
  <si>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</si>
  <si>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</si>
  <si>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</si>
  <si>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</si>
  <si>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</si>
  <si>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</si>
  <si>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</si>
  <si>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</si>
  <si>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</si>
  <si>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</si>
  <si>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</si>
  <si>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</si>
  <si>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</si>
  <si>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</si>
  <si>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</si>
  <si>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</si>
  <si>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</si>
  <si>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</si>
  <si>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</si>
  <si>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</si>
  <si>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</si>
  <si>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</si>
  <si>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</si>
  <si>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</si>
  <si>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</si>
  <si>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</si>
  <si>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</si>
  <si>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</si>
  <si>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</si>
  <si>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</si>
  <si>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</si>
  <si>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</si>
  <si>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</si>
  <si>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</si>
  <si>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</si>
  <si>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</si>
  <si>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</si>
  <si>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</si>
  <si>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</si>
  <si>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</si>
  <si>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</si>
  <si>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</si>
  <si>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</si>
  <si>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</si>
  <si>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</si>
  <si>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</si>
  <si>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</si>
  <si>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</si>
  <si>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</si>
  <si>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</si>
  <si>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</si>
  <si>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</si>
  <si>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</si>
  <si>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</si>
  <si>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</si>
  <si>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</si>
  <si>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</si>
  <si>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</si>
  <si>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</si>
  <si>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</si>
  <si>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</si>
  <si>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</si>
  <si>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</si>
  <si>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</si>
  <si>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</si>
  <si>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</si>
  <si>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</si>
  <si>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</si>
  <si>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</si>
  <si>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</si>
  <si>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</si>
  <si>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</si>
  <si>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</si>
  <si>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</si>
  <si>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</si>
  <si>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</si>
  <si>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</si>
  <si>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</si>
  <si>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</si>
  <si>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</si>
  <si>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</si>
  <si>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</si>
  <si>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</si>
  <si>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</si>
  <si>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</si>
  <si>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</si>
  <si>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</si>
  <si>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</si>
  <si>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</si>
  <si>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</si>
  <si>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</si>
  <si>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</si>
  <si>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</si>
  <si>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</si>
  <si>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</si>
  <si>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</si>
  <si>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</si>
  <si>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</si>
  <si>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</si>
  <si>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</si>
  <si>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</si>
  <si>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SNS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</si>
  <si>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</si>
  <si>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</si>
  <si>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</si>
  <si>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</si>
  <si>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</si>
  <si>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</si>
  <si>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</si>
  <si>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</si>
  <si>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</si>
  <si>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</si>
  <si>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</si>
  <si>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</si>
  <si>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</si>
  <si>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</si>
  <si>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Mobiliarios y Equipos de Oficinas</t>
  </si>
  <si>
    <t>Equipos de Transporte y Otros</t>
  </si>
  <si>
    <t>Costos:</t>
  </si>
  <si>
    <t>Saldos al inicio</t>
  </si>
  <si>
    <t>Adiciones</t>
  </si>
  <si>
    <t>Retiros</t>
  </si>
  <si>
    <t>Saldo al final</t>
  </si>
  <si>
    <t>Depreciación acumulada:</t>
  </si>
  <si>
    <t>Mobiliarios y equipos, neto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</si>
  <si>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</si>
  <si>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</si>
  <si>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</si>
  <si>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</si>
  <si>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</si>
  <si>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</si>
  <si>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</si>
  <si>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</si>
  <si>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</si>
  <si>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</si>
  <si>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</si>
  <si>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</si>
  <si>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</si>
  <si>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</si>
  <si>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</si>
  <si>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</si>
  <si>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</si>
  <si>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</si>
  <si>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</si>
  <si>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</si>
  <si>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</si>
  <si>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</si>
  <si>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</si>
  <si>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</si>
  <si>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</si>
  <si>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</si>
  <si>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</si>
  <si>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</si>
  <si>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Retencion Seguridad Social</t>
  </si>
  <si>
    <t>Retenciones ISR 10%</t>
  </si>
  <si>
    <t>Retenciones ISR Empleados</t>
  </si>
  <si>
    <t>Retencion ISR 5%</t>
  </si>
  <si>
    <t xml:space="preserve">Retencion ITBIS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</si>
  <si>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</si>
  <si>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</si>
  <si>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</si>
  <si>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</si>
  <si>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</si>
  <si>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</si>
  <si>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</si>
  <si>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</si>
  <si>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</si>
  <si>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</si>
  <si>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</si>
  <si>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</si>
  <si>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</si>
  <si>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</si>
  <si>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</si>
  <si>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</si>
  <si>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</si>
  <si>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</si>
  <si>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</si>
  <si>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</si>
  <si>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</si>
  <si>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</si>
  <si>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</si>
  <si>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</si>
  <si>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</si>
  <si>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</si>
  <si>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</si>
  <si>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</si>
  <si>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</si>
  <si>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</si>
  <si>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</si>
  <si>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</si>
  <si>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</si>
  <si>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</si>
  <si>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</si>
  <si>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</si>
  <si>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</si>
  <si>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</si>
  <si>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</si>
  <si>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</si>
  <si>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</si>
  <si>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</si>
  <si>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</si>
  <si>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</si>
  <si>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</si>
  <si>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</si>
  <si>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</si>
  <si>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</si>
  <si>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</si>
  <si>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</si>
  <si>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</si>
  <si>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</si>
  <si>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</si>
  <si>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</si>
  <si>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</si>
  <si>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</si>
  <si>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</si>
  <si>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</si>
  <si>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</si>
  <si>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</si>
  <si>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</si>
  <si>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</si>
  <si>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</si>
  <si>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</si>
  <si>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</si>
  <si>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</si>
  <si>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Monto</t>
  </si>
  <si>
    <t>Servicio  Regional de Salud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</si>
  <si>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</si>
  <si>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</si>
  <si>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</si>
  <si>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</si>
  <si>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</si>
  <si>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</si>
  <si>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</si>
  <si>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</si>
  <si>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</si>
  <si>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</si>
  <si>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</si>
  <si>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</si>
  <si>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</si>
  <si>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</si>
  <si>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</si>
  <si>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</si>
  <si>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</si>
  <si>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</si>
  <si>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</si>
  <si>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</si>
  <si>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</si>
  <si>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</si>
  <si>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</si>
  <si>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</si>
  <si>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</si>
  <si>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</si>
  <si>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</si>
  <si>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</si>
  <si>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</si>
  <si>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</si>
  <si>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</si>
  <si>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</si>
  <si>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</si>
  <si>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</si>
  <si>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</si>
  <si>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</si>
  <si>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</si>
  <si>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</si>
  <si>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</si>
  <si>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</si>
  <si>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</si>
  <si>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</si>
  <si>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</si>
  <si>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</si>
  <si>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</si>
  <si>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</si>
  <si>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</si>
  <si>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</si>
  <si>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</si>
  <si>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</si>
  <si>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</si>
  <si>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</si>
  <si>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</si>
  <si>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</si>
  <si>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</si>
  <si>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</si>
  <si>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</si>
  <si>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</si>
  <si>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</si>
  <si>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</si>
  <si>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</si>
  <si>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</si>
  <si>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</si>
  <si>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</si>
  <si>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</si>
  <si>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</si>
  <si>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</si>
  <si>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</si>
  <si>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</si>
  <si>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 xml:space="preserve">Cuentas por Pagar Hospitalaria  Largo Plazo  </t>
  </si>
  <si>
    <t>Cuentas por Pagar Suplidores</t>
  </si>
  <si>
    <t>Cuentas por pagar a largo plazo (Nota 14)</t>
  </si>
  <si>
    <t>Beneficios a empleados a largo plazo (Nota 15)</t>
  </si>
  <si>
    <t>Infotep</t>
  </si>
  <si>
    <t>160-112014</t>
  </si>
  <si>
    <t>Comisiones de la Deuda Externa</t>
  </si>
  <si>
    <t>Retencion de Supervision de Obras</t>
  </si>
  <si>
    <t>Retencion ley 6-86 Pensiones</t>
  </si>
  <si>
    <t>Nota # 9: Inventario</t>
  </si>
  <si>
    <t xml:space="preserve">Nota #10: Mobiliarios y Equipos </t>
  </si>
  <si>
    <t>Nota #12:  Retenciones y Acumulaciones</t>
  </si>
  <si>
    <t>Nota #14: Cuentas por Pagar Largo Plazo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</si>
  <si>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</si>
  <si>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</si>
  <si>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</si>
  <si>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</si>
  <si>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</si>
  <si>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</si>
  <si>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</si>
  <si>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</si>
  <si>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</si>
  <si>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Largo Plazo</t>
  </si>
  <si>
    <t>Total Cuentas Por Pagar  Largo Plazo</t>
  </si>
  <si>
    <t>Total Cuentas Por Pagar a Corto Plazo</t>
  </si>
  <si>
    <t>Nota # 11: Cuentas por Pagar a Corto Plazo</t>
  </si>
  <si>
    <t xml:space="preserve">Total Retenciones y Acumulaciones 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</si>
  <si>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</si>
  <si>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</si>
  <si>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</si>
  <si>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</si>
  <si>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</si>
  <si>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</si>
  <si>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</si>
  <si>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</si>
  <si>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</si>
  <si>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</si>
  <si>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</si>
  <si>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Saldo al 31 de diciembre de 2019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</si>
  <si>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</si>
  <si>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</si>
  <si>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</si>
  <si>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</si>
  <si>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</si>
  <si>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</si>
  <si>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</si>
  <si>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</si>
  <si>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</si>
  <si>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</si>
  <si>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</si>
  <si>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</si>
  <si>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</si>
  <si>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</si>
  <si>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</si>
  <si>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</si>
  <si>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</si>
  <si>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</si>
  <si>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</si>
  <si>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</si>
  <si>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</si>
  <si>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</si>
  <si>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</si>
  <si>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</si>
  <si>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</si>
  <si>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</si>
  <si>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</si>
  <si>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</si>
  <si>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</si>
  <si>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</si>
  <si>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</si>
  <si>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</si>
  <si>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</si>
  <si>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</si>
  <si>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</si>
  <si>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</si>
  <si>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</si>
  <si>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</si>
  <si>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</si>
  <si>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</si>
  <si>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</si>
  <si>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</si>
  <si>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</si>
  <si>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</si>
  <si>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</si>
  <si>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</si>
  <si>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</si>
  <si>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</si>
  <si>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</si>
  <si>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</si>
  <si>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</si>
  <si>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</si>
  <si>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</si>
  <si>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</si>
  <si>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</si>
  <si>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</si>
  <si>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</si>
  <si>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</si>
  <si>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</si>
  <si>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</si>
  <si>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</si>
  <si>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</si>
  <si>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</si>
  <si>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Cede Región VIII</t>
  </si>
  <si>
    <t>Regional VIII</t>
  </si>
  <si>
    <t>Regalia Pascual</t>
  </si>
  <si>
    <t>Incentivo</t>
  </si>
  <si>
    <t>Depreciacion</t>
  </si>
  <si>
    <t>Del ejercicio terminado al 31 de Mayo de 2018 y 2019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</si>
  <si>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</si>
  <si>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</si>
  <si>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</si>
  <si>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</si>
  <si>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</si>
  <si>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</si>
  <si>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</si>
  <si>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</si>
  <si>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</si>
  <si>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</si>
  <si>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</si>
  <si>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</si>
  <si>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</si>
  <si>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</si>
  <si>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</si>
  <si>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</si>
  <si>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</si>
  <si>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</si>
  <si>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</si>
  <si>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</si>
  <si>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</si>
  <si>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</si>
  <si>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</si>
  <si>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</si>
  <si>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</si>
  <si>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</si>
  <si>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</si>
  <si>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</si>
  <si>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</si>
  <si>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</si>
  <si>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</si>
  <si>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</si>
  <si>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</si>
  <si>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</si>
  <si>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</si>
  <si>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</si>
  <si>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</si>
  <si>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</si>
  <si>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</si>
  <si>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</si>
  <si>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</si>
  <si>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</si>
  <si>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</si>
  <si>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</si>
  <si>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</si>
  <si>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</si>
  <si>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</si>
  <si>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</si>
  <si>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</si>
  <si>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HOSPITAL MUNICIPAL FANINO</t>
  </si>
  <si>
    <t>.</t>
  </si>
  <si>
    <t>l</t>
  </si>
  <si>
    <t>Del ejercicio terminado al 31 Febrero 2024</t>
  </si>
  <si>
    <t>Del ejercicio terminado al 31 de Febrero 2024</t>
  </si>
  <si>
    <t>Al 28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</si>
</sst>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&quot;RD$&quot;#,##0.00"/>
    <numFmt numFmtId="168" formatCode="#,##0.0"/>
    <numFmt numFmtId="169" formatCode="#,##0.000000000"/>
    <numFmt numFmtId="170" formatCode="[$-10409]&quot;$&quot;\ #,##0.00;\(&quot;$&quot;\ #,##0.00\)"/>
  </numFmts>
  <fonts count="5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7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/>
    <xf numFmtId="4" fontId="0" fillId="0" borderId="0" xfId="0" applyNumberFormat="1"/>
    <xf numFmtId="0" fontId="4" fillId="0" borderId="0" xfId="0" applyFont="1"/>
    <xf numFmtId="3" fontId="8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3" fontId="20" fillId="0" borderId="5" xfId="0" applyNumberFormat="1" applyFont="1" applyBorder="1"/>
    <xf numFmtId="3" fontId="0" fillId="0" borderId="0" xfId="0" applyNumberFormat="1"/>
    <xf numFmtId="0" fontId="22" fillId="0" borderId="5" xfId="0" applyFont="1" applyBorder="1" applyAlignment="1">
      <alignment vertical="center"/>
    </xf>
    <xf numFmtId="3" fontId="23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vertical="center"/>
    </xf>
    <xf numFmtId="3" fontId="20" fillId="0" borderId="5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1" fillId="0" borderId="5" xfId="0" applyFont="1" applyBorder="1" applyAlignment="1">
      <alignment vertical="center"/>
    </xf>
    <xf numFmtId="3" fontId="25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43" fontId="19" fillId="3" borderId="5" xfId="2" applyFont="1" applyFill="1" applyBorder="1" applyAlignment="1">
      <alignment horizontal="center"/>
    </xf>
    <xf numFmtId="43" fontId="19" fillId="0" borderId="0" xfId="2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justify" vertical="center"/>
    </xf>
    <xf numFmtId="0" fontId="28" fillId="0" borderId="5" xfId="0" applyFont="1" applyBorder="1"/>
    <xf numFmtId="43" fontId="0" fillId="0" borderId="0" xfId="0" applyNumberFormat="1"/>
    <xf numFmtId="0" fontId="26" fillId="0" borderId="3" xfId="0" applyFont="1" applyBorder="1" applyAlignment="1">
      <alignment horizontal="center"/>
    </xf>
    <xf numFmtId="0" fontId="1" fillId="0" borderId="5" xfId="0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5" xfId="0" applyFont="1" applyBorder="1" applyAlignment="1">
      <alignment horizontal="left" vertical="top" wrapText="1"/>
    </xf>
    <xf numFmtId="0" fontId="21" fillId="0" borderId="7" xfId="0" applyFont="1" applyBorder="1" applyAlignment="1">
      <alignment vertical="center"/>
    </xf>
    <xf numFmtId="0" fontId="19" fillId="0" borderId="5" xfId="9" applyFont="1" applyBorder="1"/>
    <xf numFmtId="0" fontId="20" fillId="0" borderId="7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left"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vertical="center" indent="5"/>
    </xf>
    <xf numFmtId="41" fontId="3" fillId="0" borderId="1" xfId="0" applyNumberFormat="1" applyFont="1" applyBorder="1"/>
    <xf numFmtId="41" fontId="4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41" fontId="4" fillId="0" borderId="2" xfId="0" applyNumberFormat="1" applyFont="1" applyBorder="1" applyAlignment="1">
      <alignment vertical="center"/>
    </xf>
    <xf numFmtId="41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41" fontId="3" fillId="0" borderId="1" xfId="0" applyNumberFormat="1" applyFont="1" applyBorder="1" applyAlignment="1">
      <alignment vertical="center"/>
    </xf>
    <xf numFmtId="0" fontId="20" fillId="0" borderId="7" xfId="0" applyFont="1" applyBorder="1" applyAlignment="1">
      <alignment horizontal="justify" vertical="center"/>
    </xf>
    <xf numFmtId="0" fontId="20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vertical="center"/>
    </xf>
    <xf numFmtId="43" fontId="3" fillId="0" borderId="0" xfId="12" applyFont="1" applyAlignme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19" fillId="0" borderId="7" xfId="0" applyFont="1" applyBorder="1" applyAlignment="1">
      <alignment horizontal="left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3" fontId="21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9" fillId="0" borderId="3" xfId="9" applyFont="1" applyBorder="1"/>
    <xf numFmtId="0" fontId="3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35" fillId="0" borderId="5" xfId="0" applyFont="1" applyBorder="1"/>
    <xf numFmtId="0" fontId="15" fillId="0" borderId="5" xfId="0" applyFont="1" applyBorder="1"/>
    <xf numFmtId="0" fontId="1" fillId="0" borderId="5" xfId="0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3" fontId="21" fillId="0" borderId="5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4" fontId="0" fillId="0" borderId="0" xfId="0" applyNumberFormat="1" applyAlignment="1">
      <alignment vertical="center"/>
    </xf>
    <xf numFmtId="43" fontId="19" fillId="3" borderId="5" xfId="2" applyFont="1" applyFill="1" applyBorder="1" applyAlignment="1"/>
    <xf numFmtId="0" fontId="2" fillId="2" borderId="0" xfId="0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4" fillId="0" borderId="5" xfId="0" applyFont="1" applyBorder="1" applyAlignment="1">
      <alignment vertical="center" wrapText="1"/>
    </xf>
    <xf numFmtId="14" fontId="19" fillId="0" borderId="0" xfId="0" applyNumberFormat="1" applyFont="1" applyAlignment="1">
      <alignment horizontal="left"/>
    </xf>
    <xf numFmtId="14" fontId="38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167" fontId="19" fillId="2" borderId="0" xfId="0" applyNumberFormat="1" applyFont="1" applyFill="1" applyAlignment="1">
      <alignment horizontal="left" wrapText="1"/>
    </xf>
    <xf numFmtId="0" fontId="37" fillId="2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167" fontId="26" fillId="2" borderId="0" xfId="0" applyNumberFormat="1" applyFont="1" applyFill="1" applyAlignment="1">
      <alignment horizontal="left" wrapText="1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3" fontId="24" fillId="0" borderId="5" xfId="0" applyNumberFormat="1" applyFont="1" applyBorder="1" applyAlignment="1">
      <alignment vertical="center"/>
    </xf>
    <xf numFmtId="0" fontId="41" fillId="0" borderId="0" xfId="0" applyFont="1"/>
    <xf numFmtId="7" fontId="41" fillId="0" borderId="0" xfId="0" applyNumberFormat="1" applyFont="1"/>
    <xf numFmtId="170" fontId="41" fillId="0" borderId="0" xfId="0" applyNumberFormat="1" applyFont="1"/>
    <xf numFmtId="0" fontId="41" fillId="0" borderId="0" xfId="0" applyFont="1"/>
    <xf numFmtId="0" fontId="31" fillId="2" borderId="0" xfId="0" applyFont="1" applyFill="1" applyAlignment="1">
      <alignment vertical="center"/>
    </xf>
    <xf numFmtId="0" fontId="41" fillId="0" borderId="0" xfId="0" applyFont="1" applyAlignment="1"/>
    <xf numFmtId="0" fontId="42" fillId="5" borderId="5" xfId="0" applyFont="1" applyFill="1" applyBorder="1" applyAlignment="1">
      <alignment vertical="top" wrapText="1" readingOrder="1"/>
    </xf>
    <xf numFmtId="0" fontId="42" fillId="5" borderId="5" xfId="0" applyFont="1" applyFill="1" applyBorder="1" applyAlignment="1">
      <alignment horizontal="center" vertical="top" wrapText="1" readingOrder="1"/>
    </xf>
    <xf numFmtId="0" fontId="43" fillId="0" borderId="5" xfId="0" applyFont="1" applyBorder="1" applyAlignment="1">
      <alignment vertical="top" wrapText="1" readingOrder="1"/>
    </xf>
    <xf numFmtId="170" fontId="43" fillId="0" borderId="5" xfId="0" applyNumberFormat="1" applyFont="1" applyBorder="1" applyAlignment="1">
      <alignment horizontal="right" vertical="top" wrapText="1" readingOrder="1"/>
    </xf>
    <xf numFmtId="7" fontId="41" fillId="0" borderId="5" xfId="0" applyNumberFormat="1" applyFont="1" applyBorder="1"/>
    <xf numFmtId="0" fontId="44" fillId="6" borderId="5" xfId="0" applyFont="1" applyFill="1" applyBorder="1" applyAlignment="1">
      <alignment vertical="top" wrapText="1" readingOrder="1"/>
    </xf>
    <xf numFmtId="0" fontId="44" fillId="6" borderId="5" xfId="0" applyFont="1" applyFill="1" applyBorder="1" applyAlignment="1">
      <alignment horizontal="right" vertical="top" wrapText="1" readingOrder="1"/>
    </xf>
    <xf numFmtId="170" fontId="44" fillId="6" borderId="5" xfId="0" applyNumberFormat="1" applyFont="1" applyFill="1" applyBorder="1" applyAlignment="1">
      <alignment horizontal="right" vertical="top" wrapText="1" readingOrder="1"/>
    </xf>
    <xf numFmtId="0" fontId="4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5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5" fillId="0" borderId="5" xfId="12" applyFont="1" applyBorder="1"/>
    <xf numFmtId="43" fontId="0" fillId="0" borderId="5" xfId="12" applyFont="1" applyBorder="1" applyAlignment="1"/>
    <xf numFmtId="3" fontId="20" fillId="0" borderId="5" xfId="0" applyNumberFormat="1" applyFont="1" applyBorder="1" applyAlignment="1"/>
    <xf numFmtId="4" fontId="3" fillId="0" borderId="5" xfId="0" applyNumberFormat="1" applyFont="1" applyBorder="1" applyAlignment="1"/>
    <xf numFmtId="43" fontId="20" fillId="0" borderId="5" xfId="12" applyFont="1" applyBorder="1" applyAlignment="1"/>
    <xf numFmtId="43" fontId="3" fillId="0" borderId="5" xfId="12" applyFont="1" applyBorder="1" applyAlignment="1"/>
    <xf numFmtId="43" fontId="40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41" fontId="48" fillId="2" borderId="0" xfId="0" applyNumberFormat="1" applyFont="1" applyFill="1" applyAlignment="1">
      <alignment vertical="center"/>
    </xf>
    <xf numFmtId="170" fontId="43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4" fontId="9" fillId="3" borderId="5" xfId="1" applyNumberFormat="1" applyFont="1" applyFill="1" applyBorder="1" applyAlignment="1">
      <alignment horizontal="right"/>
    </xf>
    <xf numFmtId="4" fontId="0" fillId="0" borderId="15" xfId="0" applyNumberFormat="1" applyBorder="1"/>
    <xf numFmtId="43" fontId="19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8" fillId="0" borderId="5" xfId="12" applyFont="1" applyBorder="1" applyAlignment="1">
      <alignment horizontal="right"/>
    </xf>
    <xf numFmtId="43" fontId="20" fillId="0" borderId="5" xfId="12" applyFont="1" applyBorder="1"/>
    <xf numFmtId="43" fontId="8" fillId="0" borderId="4" xfId="12" applyFont="1" applyBorder="1" applyAlignment="1">
      <alignment horizontal="center"/>
    </xf>
    <xf numFmtId="43" fontId="20" fillId="0" borderId="7" xfId="12" applyFont="1" applyBorder="1" applyAlignment="1">
      <alignment vertical="center"/>
    </xf>
    <xf numFmtId="43" fontId="3" fillId="0" borderId="5" xfId="12" applyFont="1" applyBorder="1"/>
    <xf numFmtId="43" fontId="36" fillId="0" borderId="4" xfId="12" applyFont="1" applyBorder="1" applyAlignment="1">
      <alignment horizontal="center"/>
    </xf>
    <xf numFmtId="0" fontId="51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0" fontId="41" fillId="0" borderId="0" xfId="0" applyFont="1" applyAlignment="1">
      <alignment horizontal="center"/>
    </xf>
    <xf numFmtId="0" fontId="41" fillId="0" borderId="14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  <cell r="J14">
            <v>23074685.759999998</v>
          </cell>
          <cell r="M14">
            <v>192226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F5" sqref="F5"/>
    </sheetView>
  </sheetViews>
  <sheetFormatPr baseColWidth="10" defaultRowHeight="15"/>
  <cols>
    <col min="1" max="1" width="20.28515625" style="159" customWidth="1"/>
    <col min="2" max="2" width="25" style="159" customWidth="1"/>
    <col min="3" max="3" width="16" style="159" customWidth="1"/>
    <col min="4" max="4" width="23.5703125" style="159" customWidth="1"/>
    <col min="5" max="5" width="15.7109375" style="159" customWidth="1"/>
    <col min="6" max="6" width="15.140625" style="159" bestFit="1" customWidth="1"/>
    <col min="7" max="16384" width="11.42578125" style="159"/>
  </cols>
  <sheetData>
    <row r="1" spans="1:6" ht="10.35" customHeight="1"/>
    <row r="2" spans="1:6" ht="26.1" customHeight="1">
      <c r="A2" s="218"/>
      <c r="B2" s="218"/>
      <c r="C2" s="218"/>
      <c r="D2" s="218"/>
      <c r="E2" s="218"/>
    </row>
    <row r="3" spans="1:6" ht="22.9" customHeight="1">
      <c r="A3" s="162"/>
      <c r="B3" s="164"/>
      <c r="C3" s="162"/>
      <c r="D3" s="162"/>
      <c r="E3" s="162"/>
    </row>
    <row r="4" spans="1:6" ht="18" customHeight="1">
      <c r="A4" s="220" t="s">
        <v>392</v>
      </c>
      <c r="B4" s="220"/>
      <c r="C4" s="220"/>
      <c r="D4" s="220"/>
      <c r="E4" s="220"/>
    </row>
    <row r="5" spans="1:6" s="162" customFormat="1" ht="18" customHeight="1">
      <c r="A5" s="216"/>
      <c r="B5" s="216"/>
      <c r="C5" s="216" t="s">
        <v>457</v>
      </c>
      <c r="D5" s="216"/>
      <c r="E5" s="216"/>
    </row>
    <row r="6" spans="1:6">
      <c r="A6" s="218" t="s">
        <v>415</v>
      </c>
      <c r="B6" s="218"/>
      <c r="C6" s="218"/>
      <c r="D6" s="218"/>
      <c r="E6" s="218"/>
    </row>
    <row r="7" spans="1:6">
      <c r="A7" s="219" t="s">
        <v>464</v>
      </c>
      <c r="B7" s="219"/>
      <c r="C7" s="219"/>
      <c r="D7" s="219"/>
      <c r="E7" s="219"/>
    </row>
    <row r="8" spans="1:6" s="162" customFormat="1">
      <c r="A8" s="173" t="s">
        <v>463</v>
      </c>
      <c r="B8" s="173"/>
      <c r="C8" s="173"/>
      <c r="D8" s="173"/>
      <c r="E8" s="173"/>
    </row>
    <row r="9" spans="1:6">
      <c r="A9" s="165" t="s">
        <v>343</v>
      </c>
      <c r="B9" s="165" t="s">
        <v>344</v>
      </c>
      <c r="C9" s="166" t="s">
        <v>345</v>
      </c>
      <c r="D9" s="166" t="s">
        <v>346</v>
      </c>
      <c r="E9" s="166" t="s">
        <v>430</v>
      </c>
    </row>
    <row r="10" spans="1:6" ht="24">
      <c r="A10" s="167" t="s">
        <v>350</v>
      </c>
      <c r="B10" s="167" t="s">
        <v>458</v>
      </c>
      <c r="C10" s="168">
        <f>+Ingresos!B11</f>
        <v>1745397.8299999998</v>
      </c>
      <c r="D10" s="168">
        <v>0</v>
      </c>
      <c r="E10" s="169">
        <f>+C10-D10</f>
        <v>1745397.8299999998</v>
      </c>
    </row>
    <row r="11" spans="1:6">
      <c r="A11" s="167" t="s">
        <v>418</v>
      </c>
      <c r="B11" s="167" t="s">
        <v>459</v>
      </c>
      <c r="C11" s="168">
        <f>+Ingresos!B18</f>
        <v>0</v>
      </c>
      <c r="D11" s="168">
        <v>0</v>
      </c>
      <c r="E11" s="169">
        <f t="shared" ref="E11:E58" si="0">+C11-D11</f>
        <v>0</v>
      </c>
      <c r="F11" s="160"/>
    </row>
    <row r="12" spans="1:6" ht="24">
      <c r="A12" s="167" t="s">
        <v>398</v>
      </c>
      <c r="B12" s="167" t="s">
        <v>399</v>
      </c>
      <c r="C12" s="168">
        <v>0</v>
      </c>
      <c r="D12" s="168">
        <v>0</v>
      </c>
      <c r="E12" s="169">
        <f t="shared" si="0"/>
        <v>0</v>
      </c>
      <c r="F12" s="160"/>
    </row>
    <row r="13" spans="1:6" ht="24">
      <c r="A13" s="167" t="s">
        <v>443</v>
      </c>
      <c r="B13" s="167" t="s">
        <v>444</v>
      </c>
      <c r="C13" s="168">
        <v>0</v>
      </c>
      <c r="D13" s="168">
        <v>0</v>
      </c>
      <c r="E13" s="169">
        <f t="shared" si="0"/>
        <v>0</v>
      </c>
      <c r="F13" s="160"/>
    </row>
    <row r="14" spans="1:6" ht="24">
      <c r="A14" s="167" t="s">
        <v>348</v>
      </c>
      <c r="B14" s="167" t="s">
        <v>353</v>
      </c>
      <c r="C14" s="168">
        <v>123921.96</v>
      </c>
      <c r="D14" s="168">
        <v>0</v>
      </c>
      <c r="E14" s="169">
        <f t="shared" si="0"/>
        <v>123921.96</v>
      </c>
      <c r="F14" s="160"/>
    </row>
    <row r="15" spans="1:6" ht="24">
      <c r="A15" s="167" t="s">
        <v>445</v>
      </c>
      <c r="B15" s="167" t="s">
        <v>446</v>
      </c>
      <c r="C15" s="168">
        <f>+Inventario!B12</f>
        <v>1632000.18</v>
      </c>
      <c r="D15" s="168">
        <v>0</v>
      </c>
      <c r="E15" s="169">
        <f t="shared" si="0"/>
        <v>1632000.18</v>
      </c>
    </row>
    <row r="16" spans="1:6" ht="24">
      <c r="A16" s="167" t="s">
        <v>423</v>
      </c>
      <c r="B16" s="167" t="s">
        <v>424</v>
      </c>
      <c r="C16" s="168">
        <v>0</v>
      </c>
      <c r="D16" s="168">
        <v>0</v>
      </c>
      <c r="E16" s="169">
        <f t="shared" si="0"/>
        <v>0</v>
      </c>
    </row>
    <row r="17" spans="1:6" ht="24">
      <c r="A17" s="167" t="s">
        <v>421</v>
      </c>
      <c r="B17" s="167" t="s">
        <v>422</v>
      </c>
      <c r="C17" s="168">
        <v>0</v>
      </c>
      <c r="D17" s="168">
        <v>0</v>
      </c>
      <c r="E17" s="169">
        <f t="shared" si="0"/>
        <v>0</v>
      </c>
    </row>
    <row r="18" spans="1:6">
      <c r="A18" s="167" t="s">
        <v>354</v>
      </c>
      <c r="B18" s="167" t="s">
        <v>355</v>
      </c>
      <c r="C18" s="168">
        <v>0</v>
      </c>
      <c r="D18" s="168">
        <v>0</v>
      </c>
      <c r="E18" s="169">
        <f t="shared" si="0"/>
        <v>0</v>
      </c>
    </row>
    <row r="19" spans="1:6" ht="24">
      <c r="A19" s="167" t="s">
        <v>377</v>
      </c>
      <c r="B19" s="167" t="s">
        <v>378</v>
      </c>
      <c r="C19" s="168">
        <v>0</v>
      </c>
      <c r="D19" s="168">
        <v>0</v>
      </c>
      <c r="E19" s="169">
        <f t="shared" si="0"/>
        <v>0</v>
      </c>
    </row>
    <row r="20" spans="1:6" ht="24">
      <c r="A20" s="167" t="s">
        <v>412</v>
      </c>
      <c r="B20" s="167" t="s">
        <v>413</v>
      </c>
      <c r="C20" s="168">
        <v>0</v>
      </c>
      <c r="D20" s="168">
        <v>0</v>
      </c>
      <c r="E20" s="169">
        <f t="shared" si="0"/>
        <v>0</v>
      </c>
    </row>
    <row r="21" spans="1:6" ht="24">
      <c r="A21" s="167" t="s">
        <v>356</v>
      </c>
      <c r="B21" s="167" t="s">
        <v>357</v>
      </c>
      <c r="C21" s="168">
        <v>45430</v>
      </c>
      <c r="D21" s="168">
        <v>0</v>
      </c>
      <c r="E21" s="169">
        <f t="shared" si="0"/>
        <v>45430</v>
      </c>
    </row>
    <row r="22" spans="1:6" ht="24">
      <c r="A22" s="167" t="s">
        <v>400</v>
      </c>
      <c r="B22" s="167" t="s">
        <v>401</v>
      </c>
      <c r="C22" s="168">
        <v>0</v>
      </c>
      <c r="D22" s="168">
        <v>0</v>
      </c>
      <c r="E22" s="169">
        <f t="shared" si="0"/>
        <v>0</v>
      </c>
    </row>
    <row r="23" spans="1:6" ht="24">
      <c r="A23" s="167" t="s">
        <v>358</v>
      </c>
      <c r="B23" s="167" t="s">
        <v>359</v>
      </c>
      <c r="C23" s="168">
        <v>0</v>
      </c>
      <c r="D23" s="168">
        <v>0</v>
      </c>
      <c r="E23" s="169">
        <f t="shared" si="0"/>
        <v>0</v>
      </c>
    </row>
    <row r="24" spans="1:6">
      <c r="A24" s="167" t="s">
        <v>393</v>
      </c>
      <c r="B24" s="167" t="s">
        <v>394</v>
      </c>
      <c r="C24" s="168">
        <v>0</v>
      </c>
      <c r="D24" s="168">
        <v>0</v>
      </c>
      <c r="E24" s="169">
        <f t="shared" si="0"/>
        <v>0</v>
      </c>
    </row>
    <row r="25" spans="1:6">
      <c r="A25" s="167" t="s">
        <v>360</v>
      </c>
      <c r="B25" s="167" t="s">
        <v>361</v>
      </c>
      <c r="C25" s="168">
        <v>0</v>
      </c>
      <c r="D25" s="168">
        <v>0</v>
      </c>
      <c r="E25" s="169">
        <f t="shared" si="0"/>
        <v>0</v>
      </c>
    </row>
    <row r="26" spans="1:6">
      <c r="A26" s="167" t="s">
        <v>385</v>
      </c>
      <c r="B26" s="167" t="s">
        <v>386</v>
      </c>
      <c r="C26" s="168">
        <v>0</v>
      </c>
      <c r="D26" s="168">
        <v>0</v>
      </c>
      <c r="E26" s="169">
        <f t="shared" si="0"/>
        <v>0</v>
      </c>
    </row>
    <row r="27" spans="1:6">
      <c r="A27" s="167" t="s">
        <v>447</v>
      </c>
      <c r="B27" s="167" t="s">
        <v>448</v>
      </c>
      <c r="C27" s="168">
        <v>0</v>
      </c>
      <c r="D27" s="168">
        <v>0</v>
      </c>
      <c r="E27" s="169">
        <f t="shared" si="0"/>
        <v>0</v>
      </c>
    </row>
    <row r="28" spans="1:6" ht="24">
      <c r="A28" s="167" t="s">
        <v>375</v>
      </c>
      <c r="B28" s="167" t="s">
        <v>376</v>
      </c>
      <c r="C28" s="168">
        <v>0</v>
      </c>
      <c r="D28" s="168">
        <v>0</v>
      </c>
      <c r="E28" s="169">
        <f t="shared" si="0"/>
        <v>0</v>
      </c>
      <c r="F28" s="160"/>
    </row>
    <row r="29" spans="1:6">
      <c r="A29" s="167" t="s">
        <v>379</v>
      </c>
      <c r="B29" s="167" t="s">
        <v>380</v>
      </c>
      <c r="C29" s="168">
        <v>0</v>
      </c>
      <c r="D29" s="168">
        <v>0</v>
      </c>
      <c r="E29" s="169"/>
      <c r="F29" s="160"/>
    </row>
    <row r="30" spans="1:6" ht="24">
      <c r="A30" s="167" t="s">
        <v>436</v>
      </c>
      <c r="B30" s="167" t="s">
        <v>437</v>
      </c>
      <c r="C30" s="168">
        <v>4260</v>
      </c>
      <c r="D30" s="168"/>
      <c r="E30" s="169">
        <f t="shared" si="0"/>
        <v>4260</v>
      </c>
      <c r="F30" s="160"/>
    </row>
    <row r="31" spans="1:6" ht="24">
      <c r="A31" s="167" t="s">
        <v>402</v>
      </c>
      <c r="B31" s="167" t="s">
        <v>403</v>
      </c>
      <c r="C31" s="168">
        <v>220000</v>
      </c>
      <c r="D31" s="168">
        <v>0</v>
      </c>
      <c r="E31" s="169">
        <f t="shared" si="0"/>
        <v>220000</v>
      </c>
      <c r="F31" s="161"/>
    </row>
    <row r="32" spans="1:6" ht="24">
      <c r="A32" s="167" t="s">
        <v>362</v>
      </c>
      <c r="B32" s="167" t="s">
        <v>363</v>
      </c>
      <c r="C32" s="168">
        <v>0</v>
      </c>
      <c r="D32" s="168">
        <f>+'CXP Corto plazo'!B13</f>
        <v>2156460.5499999998</v>
      </c>
      <c r="E32" s="169">
        <f t="shared" si="0"/>
        <v>-2156460.5499999998</v>
      </c>
    </row>
    <row r="33" spans="1:5" ht="24">
      <c r="A33" s="167" t="s">
        <v>364</v>
      </c>
      <c r="B33" s="167" t="s">
        <v>365</v>
      </c>
      <c r="C33" s="201"/>
      <c r="D33" s="168">
        <v>89285.82</v>
      </c>
      <c r="E33" s="169">
        <f t="shared" si="0"/>
        <v>-89285.82</v>
      </c>
    </row>
    <row r="34" spans="1:5">
      <c r="A34" s="167" t="s">
        <v>404</v>
      </c>
      <c r="B34" s="167" t="s">
        <v>405</v>
      </c>
      <c r="C34" s="202">
        <f>+'Benef. Empl x p Corto Plazo'!B14</f>
        <v>2249.9899999999998</v>
      </c>
      <c r="D34" s="168">
        <v>0</v>
      </c>
      <c r="E34" s="169">
        <f t="shared" si="0"/>
        <v>2249.9899999999998</v>
      </c>
    </row>
    <row r="35" spans="1:5">
      <c r="A35" s="167" t="s">
        <v>347</v>
      </c>
      <c r="B35" s="167" t="s">
        <v>366</v>
      </c>
      <c r="C35" s="168">
        <v>0</v>
      </c>
      <c r="D35" s="192"/>
      <c r="E35" s="169">
        <f t="shared" si="0"/>
        <v>0</v>
      </c>
    </row>
    <row r="36" spans="1:5" ht="24">
      <c r="A36" s="167" t="s">
        <v>367</v>
      </c>
      <c r="B36" s="167" t="s">
        <v>368</v>
      </c>
      <c r="C36" s="168">
        <v>0</v>
      </c>
      <c r="D36" s="168"/>
      <c r="E36" s="169">
        <v>485391.17000000016</v>
      </c>
    </row>
    <row r="37" spans="1:5">
      <c r="A37" s="167" t="s">
        <v>349</v>
      </c>
      <c r="B37" s="167" t="s">
        <v>369</v>
      </c>
      <c r="C37" s="168"/>
      <c r="D37" s="168">
        <f>+'ERF SRS'!F29</f>
        <v>-36059.430000000168</v>
      </c>
      <c r="E37" s="169">
        <f t="shared" si="0"/>
        <v>36059.430000000168</v>
      </c>
    </row>
    <row r="38" spans="1:5">
      <c r="A38" s="167" t="s">
        <v>387</v>
      </c>
      <c r="B38" s="167" t="s">
        <v>144</v>
      </c>
      <c r="C38" s="168">
        <f>+Ingresos!B15</f>
        <v>64000</v>
      </c>
      <c r="D38" s="168">
        <v>0</v>
      </c>
      <c r="E38" s="169">
        <f t="shared" si="0"/>
        <v>64000</v>
      </c>
    </row>
    <row r="39" spans="1:5" ht="24">
      <c r="A39" s="167" t="s">
        <v>390</v>
      </c>
      <c r="B39" s="167" t="s">
        <v>391</v>
      </c>
      <c r="C39" s="168">
        <v>0</v>
      </c>
      <c r="D39" s="168">
        <v>0</v>
      </c>
      <c r="E39" s="169">
        <f t="shared" si="0"/>
        <v>0</v>
      </c>
    </row>
    <row r="40" spans="1:5">
      <c r="A40" s="167" t="s">
        <v>419</v>
      </c>
      <c r="B40" s="167" t="s">
        <v>420</v>
      </c>
      <c r="C40" s="168">
        <v>0</v>
      </c>
      <c r="D40" s="196">
        <f>+'Total Gasto'!B10</f>
        <v>143409</v>
      </c>
      <c r="E40" s="169">
        <f t="shared" si="0"/>
        <v>-143409</v>
      </c>
    </row>
    <row r="41" spans="1:5" ht="24">
      <c r="A41" s="167" t="s">
        <v>395</v>
      </c>
      <c r="B41" s="167" t="s">
        <v>237</v>
      </c>
      <c r="C41" s="168">
        <f>+'Benef. Empl x p Corto Plazo'!B15</f>
        <v>1407922.9129999999</v>
      </c>
      <c r="D41" s="168"/>
      <c r="E41" s="169">
        <f t="shared" si="0"/>
        <v>1407922.9129999999</v>
      </c>
    </row>
    <row r="42" spans="1:5">
      <c r="A42" s="167" t="s">
        <v>425</v>
      </c>
      <c r="B42" s="167" t="s">
        <v>426</v>
      </c>
      <c r="C42" s="168">
        <f>+'Benef. Empl x p Corto Plazo'!B14</f>
        <v>2249.9899999999998</v>
      </c>
      <c r="D42" s="168">
        <v>0</v>
      </c>
      <c r="E42" s="169">
        <f t="shared" si="0"/>
        <v>2249.9899999999998</v>
      </c>
    </row>
    <row r="43" spans="1:5" ht="24">
      <c r="A43" s="167" t="s">
        <v>370</v>
      </c>
      <c r="B43" s="167" t="s">
        <v>371</v>
      </c>
      <c r="C43" s="168">
        <v>0</v>
      </c>
      <c r="D43" s="196">
        <v>2026</v>
      </c>
      <c r="E43" s="169">
        <f t="shared" si="0"/>
        <v>-2026</v>
      </c>
    </row>
    <row r="44" spans="1:5" ht="24">
      <c r="A44" s="167" t="s">
        <v>372</v>
      </c>
      <c r="B44" s="167" t="s">
        <v>373</v>
      </c>
      <c r="C44" s="168">
        <v>0</v>
      </c>
      <c r="D44" s="196">
        <v>1994</v>
      </c>
      <c r="E44" s="169">
        <f t="shared" si="0"/>
        <v>-1994</v>
      </c>
    </row>
    <row r="45" spans="1:5" ht="24">
      <c r="A45" s="167" t="s">
        <v>438</v>
      </c>
      <c r="B45" s="167" t="s">
        <v>439</v>
      </c>
      <c r="C45" s="168">
        <v>0</v>
      </c>
      <c r="D45" s="196">
        <v>240</v>
      </c>
      <c r="E45" s="169">
        <f t="shared" si="0"/>
        <v>-240</v>
      </c>
    </row>
    <row r="46" spans="1:5">
      <c r="A46" s="167" t="s">
        <v>428</v>
      </c>
      <c r="B46" s="167" t="s">
        <v>429</v>
      </c>
      <c r="C46" s="168">
        <f>+'Benef. Empl x p Corto Plazo'!B12</f>
        <v>56000</v>
      </c>
      <c r="D46" s="168">
        <f>+'Total Gasto'!B24</f>
        <v>0</v>
      </c>
      <c r="E46" s="169">
        <f t="shared" si="0"/>
        <v>56000</v>
      </c>
    </row>
    <row r="47" spans="1:5">
      <c r="A47" s="167" t="s">
        <v>449</v>
      </c>
      <c r="B47" s="167" t="s">
        <v>249</v>
      </c>
      <c r="C47" s="168">
        <v>0</v>
      </c>
      <c r="D47" s="196">
        <v>7000</v>
      </c>
      <c r="E47" s="169">
        <f t="shared" si="0"/>
        <v>-7000</v>
      </c>
    </row>
    <row r="48" spans="1:5">
      <c r="A48" s="167" t="s">
        <v>450</v>
      </c>
      <c r="B48" s="167" t="s">
        <v>148</v>
      </c>
      <c r="C48" s="168">
        <v>0</v>
      </c>
      <c r="D48" s="168">
        <v>0</v>
      </c>
      <c r="E48" s="169">
        <f t="shared" si="0"/>
        <v>0</v>
      </c>
    </row>
    <row r="49" spans="1:5" ht="36">
      <c r="A49" s="167" t="s">
        <v>381</v>
      </c>
      <c r="B49" s="167" t="s">
        <v>382</v>
      </c>
      <c r="C49" s="168">
        <v>0</v>
      </c>
      <c r="D49" s="196"/>
      <c r="E49" s="169">
        <f t="shared" si="0"/>
        <v>0</v>
      </c>
    </row>
    <row r="50" spans="1:5" ht="24">
      <c r="A50" s="167" t="s">
        <v>451</v>
      </c>
      <c r="B50" s="167" t="s">
        <v>452</v>
      </c>
      <c r="C50" s="168">
        <v>0</v>
      </c>
      <c r="D50" s="196"/>
      <c r="E50" s="169">
        <f t="shared" si="0"/>
        <v>0</v>
      </c>
    </row>
    <row r="51" spans="1:5">
      <c r="A51" s="167" t="s">
        <v>427</v>
      </c>
      <c r="B51" s="167" t="s">
        <v>374</v>
      </c>
      <c r="C51" s="168">
        <v>0</v>
      </c>
      <c r="D51" s="196">
        <f>+'Total Gasto'!B51</f>
        <v>0</v>
      </c>
      <c r="E51" s="169">
        <f t="shared" si="0"/>
        <v>0</v>
      </c>
    </row>
    <row r="52" spans="1:5" ht="24">
      <c r="A52" s="167" t="s">
        <v>431</v>
      </c>
      <c r="B52" s="167" t="s">
        <v>150</v>
      </c>
      <c r="C52" s="168">
        <v>160715.4</v>
      </c>
      <c r="D52" s="168"/>
      <c r="E52" s="169">
        <f t="shared" si="0"/>
        <v>160715.4</v>
      </c>
    </row>
    <row r="53" spans="1:5" ht="24">
      <c r="A53" s="167" t="s">
        <v>453</v>
      </c>
      <c r="B53" s="167" t="s">
        <v>251</v>
      </c>
      <c r="C53" s="168">
        <v>0</v>
      </c>
      <c r="D53" s="196"/>
      <c r="E53" s="169">
        <f t="shared" si="0"/>
        <v>0</v>
      </c>
    </row>
    <row r="54" spans="1:5" ht="24">
      <c r="A54" s="167" t="s">
        <v>434</v>
      </c>
      <c r="B54" s="167" t="s">
        <v>435</v>
      </c>
      <c r="C54" s="168">
        <v>187933</v>
      </c>
      <c r="D54" s="196"/>
      <c r="E54" s="169">
        <f t="shared" si="0"/>
        <v>187933</v>
      </c>
    </row>
    <row r="55" spans="1:5" ht="24">
      <c r="A55" s="167" t="s">
        <v>440</v>
      </c>
      <c r="B55" s="167" t="s">
        <v>441</v>
      </c>
      <c r="C55" s="168">
        <v>0</v>
      </c>
      <c r="D55" s="196"/>
      <c r="E55" s="169">
        <f t="shared" si="0"/>
        <v>0</v>
      </c>
    </row>
    <row r="56" spans="1:5">
      <c r="A56" s="167" t="s">
        <v>442</v>
      </c>
      <c r="B56" s="167" t="s">
        <v>255</v>
      </c>
      <c r="C56" s="168">
        <v>0</v>
      </c>
      <c r="D56" s="196"/>
      <c r="E56" s="169">
        <f t="shared" si="0"/>
        <v>0</v>
      </c>
    </row>
    <row r="57" spans="1:5" ht="24">
      <c r="A57" s="167" t="s">
        <v>432</v>
      </c>
      <c r="B57" s="167" t="s">
        <v>433</v>
      </c>
      <c r="C57" s="168"/>
      <c r="D57" s="196"/>
      <c r="E57" s="169">
        <f t="shared" si="0"/>
        <v>0</v>
      </c>
    </row>
    <row r="58" spans="1:5">
      <c r="A58" s="167" t="s">
        <v>383</v>
      </c>
      <c r="B58" s="167" t="s">
        <v>384</v>
      </c>
      <c r="C58" s="168">
        <v>0</v>
      </c>
      <c r="D58" s="168">
        <v>0</v>
      </c>
      <c r="E58" s="169">
        <f t="shared" si="0"/>
        <v>0</v>
      </c>
    </row>
    <row r="59" spans="1:5">
      <c r="A59" s="170" t="s">
        <v>351</v>
      </c>
      <c r="B59" s="171" t="s">
        <v>352</v>
      </c>
      <c r="C59" s="172">
        <f>SUM(C10:C58)</f>
        <v>5652081.2630000003</v>
      </c>
      <c r="D59" s="172">
        <f>SUM(D10:D58)</f>
        <v>2364355.9399999995</v>
      </c>
      <c r="E59" s="169">
        <f>SUM(E40:E58)</f>
        <v>1660152.3029999998</v>
      </c>
    </row>
    <row r="60" spans="1:5" ht="5.45" customHeight="1"/>
    <row r="61" spans="1:5">
      <c r="D61" s="160"/>
    </row>
    <row r="62" spans="1:5">
      <c r="E62" s="160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50" zoomScale="106" zoomScaleNormal="106" workbookViewId="0">
      <selection activeCell="C1" sqref="C1:I67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9"/>
      <c r="D1" s="9" t="s">
        <v>460</v>
      </c>
      <c r="E1" s="9"/>
      <c r="F1" s="9"/>
      <c r="G1" s="9"/>
      <c r="H1" s="9"/>
    </row>
    <row r="2" spans="1:9" ht="18.75">
      <c r="C2" s="221" t="s">
        <v>457</v>
      </c>
      <c r="D2" s="221"/>
      <c r="E2" s="221"/>
      <c r="F2" s="221"/>
      <c r="G2" s="221"/>
      <c r="H2" s="221"/>
    </row>
    <row r="3" spans="1:9" ht="15.75">
      <c r="C3" s="222" t="s">
        <v>167</v>
      </c>
      <c r="D3" s="222"/>
      <c r="E3" s="222"/>
      <c r="F3" s="222"/>
      <c r="G3" s="222"/>
      <c r="H3" s="222"/>
    </row>
    <row r="4" spans="1:9" ht="15.75">
      <c r="C4" s="222" t="s">
        <v>466</v>
      </c>
      <c r="D4" s="222"/>
      <c r="E4" s="222"/>
      <c r="F4" s="222"/>
      <c r="G4" s="222"/>
      <c r="H4" s="222"/>
    </row>
    <row r="5" spans="1:9" ht="15.75">
      <c r="C5" s="222" t="s">
        <v>0</v>
      </c>
      <c r="D5" s="222"/>
      <c r="E5" s="222"/>
      <c r="F5" s="222"/>
      <c r="G5" s="222"/>
      <c r="H5" s="222"/>
    </row>
    <row r="6" spans="1:9">
      <c r="C6" s="9"/>
      <c r="D6" s="115"/>
      <c r="E6" s="115"/>
      <c r="F6" s="9"/>
      <c r="G6" s="9"/>
      <c r="H6" s="9"/>
    </row>
    <row r="7" spans="1:9">
      <c r="C7" s="9"/>
      <c r="D7" s="9"/>
      <c r="E7" s="9"/>
      <c r="F7" s="116">
        <v>2025</v>
      </c>
      <c r="G7" s="117"/>
      <c r="H7" s="116">
        <f>+[1]BC!G11</f>
        <v>2016</v>
      </c>
    </row>
    <row r="8" spans="1:9">
      <c r="A8" s="5" t="s">
        <v>108</v>
      </c>
      <c r="C8" s="118" t="s">
        <v>1</v>
      </c>
      <c r="D8" s="119"/>
      <c r="E8" s="119"/>
      <c r="F8" s="120"/>
      <c r="G8" s="121"/>
      <c r="H8" s="121"/>
    </row>
    <row r="9" spans="1:9">
      <c r="C9" s="118" t="s">
        <v>2</v>
      </c>
      <c r="D9" s="119"/>
      <c r="E9" s="119"/>
      <c r="F9" s="121"/>
      <c r="G9" s="121"/>
      <c r="H9" s="121"/>
    </row>
    <row r="10" spans="1:9">
      <c r="A10" s="5" t="s">
        <v>51</v>
      </c>
      <c r="C10" s="9"/>
      <c r="D10" s="9" t="s">
        <v>103</v>
      </c>
      <c r="E10" s="9"/>
      <c r="F10" s="205">
        <f>+Efectivo!C38</f>
        <v>1928583.69</v>
      </c>
      <c r="G10" s="123"/>
      <c r="H10" s="122"/>
    </row>
    <row r="11" spans="1:9" customFormat="1">
      <c r="A11" s="3" t="s">
        <v>52</v>
      </c>
      <c r="B11" s="2"/>
      <c r="C11" s="124"/>
      <c r="D11" s="9" t="s">
        <v>3</v>
      </c>
      <c r="E11" s="9"/>
      <c r="F11" s="125"/>
      <c r="G11" s="126"/>
      <c r="H11" s="125"/>
      <c r="I11" s="2"/>
    </row>
    <row r="12" spans="1:9" customFormat="1">
      <c r="A12" s="3" t="s">
        <v>53</v>
      </c>
      <c r="B12" s="2"/>
      <c r="C12" s="124"/>
      <c r="D12" s="9" t="s">
        <v>4</v>
      </c>
      <c r="E12" s="9"/>
      <c r="F12" s="125"/>
      <c r="G12" s="126"/>
      <c r="H12" s="125"/>
      <c r="I12" s="2"/>
    </row>
    <row r="13" spans="1:9" customFormat="1">
      <c r="A13" s="3" t="s">
        <v>54</v>
      </c>
      <c r="B13" s="2"/>
      <c r="C13" s="124"/>
      <c r="D13" s="9" t="s">
        <v>296</v>
      </c>
      <c r="E13" s="9"/>
      <c r="F13" s="192">
        <f>+'Cuenta por Cobrar'!B18</f>
        <v>4662731.88</v>
      </c>
      <c r="G13" s="126"/>
      <c r="H13" s="125"/>
      <c r="I13" s="2"/>
    </row>
    <row r="14" spans="1:9">
      <c r="A14" s="5" t="s">
        <v>55</v>
      </c>
      <c r="C14" s="9"/>
      <c r="D14" s="9" t="s">
        <v>297</v>
      </c>
      <c r="E14" s="9"/>
      <c r="F14" s="205">
        <f>+Inventario!B13</f>
        <v>4075252.24</v>
      </c>
      <c r="G14" s="123"/>
      <c r="H14" s="122"/>
      <c r="I14" s="149"/>
    </row>
    <row r="15" spans="1:9" customFormat="1">
      <c r="A15" s="3" t="s">
        <v>56</v>
      </c>
      <c r="B15" s="2"/>
      <c r="C15" s="124"/>
      <c r="D15" s="9" t="s">
        <v>5</v>
      </c>
      <c r="E15" s="9"/>
      <c r="F15" s="125">
        <v>0</v>
      </c>
      <c r="G15" s="126"/>
      <c r="H15" s="125"/>
      <c r="I15" s="2"/>
    </row>
    <row r="16" spans="1:9" customFormat="1">
      <c r="A16" s="3" t="s">
        <v>57</v>
      </c>
      <c r="B16" s="2"/>
      <c r="C16" s="124"/>
      <c r="D16" s="9" t="s">
        <v>6</v>
      </c>
      <c r="E16" s="9"/>
      <c r="F16" s="128"/>
      <c r="G16" s="126"/>
      <c r="H16" s="128"/>
      <c r="I16" s="2"/>
    </row>
    <row r="17" spans="1:12">
      <c r="C17" s="118" t="s">
        <v>7</v>
      </c>
      <c r="D17" s="9"/>
      <c r="E17" s="9"/>
      <c r="F17" s="206">
        <f>SUM(F9:F16)</f>
        <v>10666567.810000001</v>
      </c>
      <c r="G17" s="123"/>
      <c r="H17" s="129">
        <f>SUM(H9:H16)</f>
        <v>0</v>
      </c>
    </row>
    <row r="18" spans="1:12">
      <c r="C18" s="118"/>
      <c r="D18" s="9"/>
      <c r="E18" s="9"/>
      <c r="F18" s="130"/>
      <c r="G18" s="123"/>
      <c r="H18" s="130"/>
    </row>
    <row r="19" spans="1:12">
      <c r="C19" s="118" t="s">
        <v>8</v>
      </c>
      <c r="D19" s="9"/>
      <c r="E19" s="9"/>
      <c r="F19" s="122"/>
      <c r="G19" s="122"/>
      <c r="H19" s="122"/>
    </row>
    <row r="20" spans="1:12" customFormat="1">
      <c r="A20" s="3" t="s">
        <v>58</v>
      </c>
      <c r="B20" s="2"/>
      <c r="C20" s="124"/>
      <c r="D20" s="9" t="s">
        <v>9</v>
      </c>
      <c r="E20" s="9"/>
      <c r="F20" s="125">
        <v>0</v>
      </c>
      <c r="G20" s="126"/>
      <c r="H20" s="125"/>
      <c r="I20" s="2"/>
    </row>
    <row r="21" spans="1:12" customFormat="1">
      <c r="A21" s="3" t="s">
        <v>59</v>
      </c>
      <c r="B21" s="2"/>
      <c r="C21" s="124"/>
      <c r="D21" s="9" t="s">
        <v>10</v>
      </c>
      <c r="E21" s="9"/>
      <c r="F21" s="125"/>
      <c r="G21" s="126"/>
      <c r="H21" s="125"/>
      <c r="I21" s="2"/>
    </row>
    <row r="22" spans="1:12" customFormat="1">
      <c r="A22" s="3" t="s">
        <v>60</v>
      </c>
      <c r="B22" s="2"/>
      <c r="C22" s="124"/>
      <c r="D22" s="9" t="s">
        <v>11</v>
      </c>
      <c r="E22" s="9"/>
      <c r="F22" s="125"/>
      <c r="G22" s="126"/>
      <c r="H22" s="125"/>
      <c r="I22" s="2"/>
    </row>
    <row r="23" spans="1:12" customFormat="1">
      <c r="A23" s="3" t="s">
        <v>61</v>
      </c>
      <c r="B23" s="2"/>
      <c r="C23" s="124"/>
      <c r="D23" s="9" t="s">
        <v>12</v>
      </c>
      <c r="E23" s="9"/>
      <c r="F23" s="125">
        <v>0</v>
      </c>
      <c r="G23" s="126"/>
      <c r="H23" s="125"/>
      <c r="I23" s="2"/>
    </row>
    <row r="24" spans="1:12">
      <c r="A24" s="5" t="s">
        <v>62</v>
      </c>
      <c r="C24" s="9"/>
      <c r="D24" s="9" t="s">
        <v>299</v>
      </c>
      <c r="E24" s="9"/>
      <c r="F24" s="127">
        <v>0</v>
      </c>
      <c r="G24" s="123"/>
      <c r="H24" s="122"/>
      <c r="L24" s="113"/>
    </row>
    <row r="25" spans="1:12">
      <c r="A25" s="5" t="s">
        <v>63</v>
      </c>
      <c r="C25" s="9"/>
      <c r="D25" s="9" t="s">
        <v>101</v>
      </c>
      <c r="E25" s="9"/>
      <c r="F25" s="122"/>
      <c r="G25" s="123"/>
      <c r="H25" s="122"/>
      <c r="I25" s="60"/>
      <c r="L25" s="113"/>
    </row>
    <row r="26" spans="1:12" customFormat="1">
      <c r="A26" s="3" t="s">
        <v>64</v>
      </c>
      <c r="B26" s="2"/>
      <c r="C26" s="124"/>
      <c r="D26" s="9" t="s">
        <v>13</v>
      </c>
      <c r="E26" s="9"/>
      <c r="F26" s="125"/>
      <c r="G26" s="126"/>
      <c r="H26" s="125"/>
      <c r="I26" s="1"/>
      <c r="L26" s="11"/>
    </row>
    <row r="27" spans="1:12">
      <c r="C27" s="118" t="s">
        <v>14</v>
      </c>
      <c r="D27" s="9"/>
      <c r="E27" s="9"/>
      <c r="F27" s="129">
        <f>SUM(F20:F26)</f>
        <v>0</v>
      </c>
      <c r="G27" s="123"/>
      <c r="H27" s="129">
        <f>SUM(H20:H26)</f>
        <v>0</v>
      </c>
      <c r="L27" s="113"/>
    </row>
    <row r="28" spans="1:12">
      <c r="C28" s="118"/>
      <c r="D28" s="9"/>
      <c r="E28" s="9"/>
      <c r="F28" s="130"/>
      <c r="G28" s="123"/>
      <c r="H28" s="130"/>
      <c r="L28" s="113"/>
    </row>
    <row r="29" spans="1:12" ht="15.75" thickBot="1">
      <c r="C29" s="118" t="s">
        <v>15</v>
      </c>
      <c r="D29" s="9"/>
      <c r="E29" s="9"/>
      <c r="F29" s="207">
        <f>SUM(F27,F17)</f>
        <v>10666567.810000001</v>
      </c>
      <c r="G29" s="132"/>
      <c r="H29" s="131">
        <f>SUM(H27,H17)</f>
        <v>0</v>
      </c>
    </row>
    <row r="30" spans="1:12" ht="15.75" thickTop="1">
      <c r="C30" s="9"/>
      <c r="D30" s="9" t="s">
        <v>16</v>
      </c>
      <c r="E30" s="9"/>
      <c r="F30" s="122"/>
      <c r="G30" s="122"/>
      <c r="H30" s="122"/>
      <c r="K30" s="217"/>
    </row>
    <row r="31" spans="1:12">
      <c r="C31" s="118" t="s">
        <v>17</v>
      </c>
      <c r="D31" s="9"/>
      <c r="E31" s="9"/>
      <c r="F31" s="122"/>
      <c r="G31" s="122"/>
      <c r="H31" s="122"/>
    </row>
    <row r="32" spans="1:12">
      <c r="C32" s="118" t="s">
        <v>18</v>
      </c>
      <c r="D32" s="9"/>
      <c r="E32" s="9"/>
      <c r="F32" s="123"/>
      <c r="G32" s="123"/>
      <c r="H32" s="123"/>
    </row>
    <row r="33" spans="1:9" customFormat="1">
      <c r="A33" s="3" t="s">
        <v>65</v>
      </c>
      <c r="B33" s="2"/>
      <c r="C33" s="124"/>
      <c r="D33" s="9" t="s">
        <v>19</v>
      </c>
      <c r="E33" s="9"/>
      <c r="F33" s="125">
        <v>0</v>
      </c>
      <c r="G33" s="125"/>
      <c r="H33" s="125"/>
      <c r="I33" s="2"/>
    </row>
    <row r="34" spans="1:9">
      <c r="A34" s="5" t="s">
        <v>66</v>
      </c>
      <c r="C34" s="9"/>
      <c r="D34" s="9" t="s">
        <v>301</v>
      </c>
      <c r="E34" s="9"/>
      <c r="F34" s="204">
        <f>+'CXP Corto plazo'!B13</f>
        <v>2156460.5499999998</v>
      </c>
      <c r="G34" s="123"/>
      <c r="H34" s="122"/>
      <c r="I34" s="54"/>
    </row>
    <row r="35" spans="1:9" customFormat="1">
      <c r="A35" s="3" t="s">
        <v>67</v>
      </c>
      <c r="B35" s="2"/>
      <c r="C35" s="124"/>
      <c r="D35" s="9" t="s">
        <v>20</v>
      </c>
      <c r="E35" s="9"/>
      <c r="F35" s="125"/>
      <c r="G35" s="126"/>
      <c r="H35" s="125"/>
      <c r="I35" s="2"/>
    </row>
    <row r="36" spans="1:9" customFormat="1">
      <c r="A36" s="3" t="s">
        <v>68</v>
      </c>
      <c r="B36" s="2"/>
      <c r="C36" s="124"/>
      <c r="D36" s="9" t="s">
        <v>21</v>
      </c>
      <c r="E36" s="9"/>
      <c r="F36" s="125"/>
      <c r="G36" s="126"/>
      <c r="H36" s="125"/>
      <c r="I36" s="2"/>
    </row>
    <row r="37" spans="1:9" customFormat="1">
      <c r="A37" s="3" t="s">
        <v>69</v>
      </c>
      <c r="B37" s="2"/>
      <c r="C37" s="124"/>
      <c r="D37" s="9" t="s">
        <v>302</v>
      </c>
      <c r="E37" s="9"/>
      <c r="F37" s="192">
        <f>+'Retenciones y Acum.'!B20</f>
        <v>0</v>
      </c>
      <c r="G37" s="126"/>
      <c r="H37" s="125"/>
      <c r="I37" s="2"/>
    </row>
    <row r="38" spans="1:9" customFormat="1">
      <c r="A38" s="3" t="s">
        <v>70</v>
      </c>
      <c r="B38" s="2"/>
      <c r="C38" s="124"/>
      <c r="D38" s="9" t="s">
        <v>22</v>
      </c>
      <c r="E38" s="9"/>
      <c r="F38" s="125">
        <v>0</v>
      </c>
      <c r="G38" s="126"/>
      <c r="H38" s="125"/>
      <c r="I38" s="2"/>
    </row>
    <row r="39" spans="1:9" customFormat="1">
      <c r="A39" s="3" t="s">
        <v>71</v>
      </c>
      <c r="B39" s="2"/>
      <c r="C39" s="124"/>
      <c r="D39" s="9" t="s">
        <v>303</v>
      </c>
      <c r="E39" s="9"/>
      <c r="F39" s="208">
        <f>+'Benef. Empl x p Corto Plazo'!B17</f>
        <v>1602701.9029999999</v>
      </c>
      <c r="G39" s="126"/>
      <c r="H39" s="125"/>
      <c r="I39" s="2"/>
    </row>
    <row r="40" spans="1:9" customFormat="1">
      <c r="A40" s="3" t="s">
        <v>72</v>
      </c>
      <c r="B40" s="2"/>
      <c r="C40" s="124"/>
      <c r="D40" s="9" t="s">
        <v>23</v>
      </c>
      <c r="E40" s="9"/>
      <c r="F40" s="125"/>
      <c r="G40" s="126"/>
      <c r="H40" s="125"/>
      <c r="I40" s="2"/>
    </row>
    <row r="41" spans="1:9" customFormat="1">
      <c r="A41" s="3" t="s">
        <v>74</v>
      </c>
      <c r="B41" s="2"/>
      <c r="C41" s="124"/>
      <c r="D41" s="9" t="s">
        <v>24</v>
      </c>
      <c r="E41" s="9"/>
      <c r="F41" s="128">
        <v>0</v>
      </c>
      <c r="G41" s="126"/>
      <c r="H41" s="125"/>
      <c r="I41" s="2"/>
    </row>
    <row r="42" spans="1:9">
      <c r="C42" s="118" t="s">
        <v>25</v>
      </c>
      <c r="D42" s="9"/>
      <c r="E42" s="9"/>
      <c r="F42" s="209">
        <f>SUM(F33:F41)</f>
        <v>3759162.4529999997</v>
      </c>
      <c r="G42" s="123"/>
      <c r="H42" s="130">
        <f>SUM(H33:H41)</f>
        <v>0</v>
      </c>
      <c r="I42" s="54"/>
    </row>
    <row r="43" spans="1:9">
      <c r="C43" s="118"/>
      <c r="D43" s="9"/>
      <c r="E43" s="9"/>
      <c r="F43" s="130"/>
      <c r="G43" s="123"/>
      <c r="H43" s="122"/>
    </row>
    <row r="44" spans="1:9" customFormat="1">
      <c r="A44" s="3"/>
      <c r="B44" s="2"/>
      <c r="C44" s="133" t="s">
        <v>26</v>
      </c>
      <c r="D44" s="124"/>
      <c r="E44" s="124"/>
      <c r="F44" s="125"/>
      <c r="G44" s="125"/>
      <c r="H44" s="125"/>
      <c r="I44" s="2"/>
    </row>
    <row r="45" spans="1:9" customFormat="1">
      <c r="A45" s="3" t="s">
        <v>75</v>
      </c>
      <c r="B45" s="2"/>
      <c r="C45" s="124"/>
      <c r="D45" s="9" t="s">
        <v>306</v>
      </c>
      <c r="E45" s="9"/>
      <c r="F45" s="125"/>
      <c r="G45" s="126"/>
      <c r="H45" s="125"/>
      <c r="I45" s="2"/>
    </row>
    <row r="46" spans="1:9" customFormat="1">
      <c r="A46" s="3" t="s">
        <v>76</v>
      </c>
      <c r="B46" s="2"/>
      <c r="C46" s="124"/>
      <c r="D46" s="9" t="s">
        <v>27</v>
      </c>
      <c r="E46" s="9"/>
      <c r="F46" s="125"/>
      <c r="G46" s="126"/>
      <c r="H46" s="125"/>
      <c r="I46" s="2"/>
    </row>
    <row r="47" spans="1:9" customFormat="1">
      <c r="A47" s="3" t="s">
        <v>73</v>
      </c>
      <c r="B47" s="2"/>
      <c r="C47" s="124"/>
      <c r="D47" s="9" t="s">
        <v>28</v>
      </c>
      <c r="E47" s="9"/>
      <c r="F47" s="125"/>
      <c r="G47" s="126"/>
      <c r="H47" s="125"/>
      <c r="I47" s="2"/>
    </row>
    <row r="48" spans="1:9" customFormat="1">
      <c r="A48" s="3" t="s">
        <v>77</v>
      </c>
      <c r="B48" s="2"/>
      <c r="C48" s="124"/>
      <c r="D48" s="9" t="s">
        <v>29</v>
      </c>
      <c r="E48" s="9"/>
      <c r="F48" s="125"/>
      <c r="G48" s="126"/>
      <c r="H48" s="125"/>
      <c r="I48" s="2"/>
    </row>
    <row r="49" spans="1:11" customFormat="1">
      <c r="A49" s="3" t="s">
        <v>78</v>
      </c>
      <c r="B49" s="2"/>
      <c r="C49" s="124"/>
      <c r="D49" s="9" t="s">
        <v>307</v>
      </c>
      <c r="E49" s="9"/>
      <c r="F49" s="128"/>
      <c r="G49" s="126"/>
      <c r="H49" s="125"/>
      <c r="I49" s="2"/>
    </row>
    <row r="50" spans="1:11" customFormat="1">
      <c r="A50" s="3" t="s">
        <v>79</v>
      </c>
      <c r="B50" s="2"/>
      <c r="C50" s="124"/>
      <c r="D50" s="9" t="s">
        <v>30</v>
      </c>
      <c r="E50" s="9"/>
      <c r="F50" s="125"/>
      <c r="G50" s="126"/>
      <c r="H50" s="125"/>
      <c r="I50" s="2"/>
    </row>
    <row r="51" spans="1:11" customFormat="1" ht="16.5" customHeight="1">
      <c r="A51" s="3"/>
      <c r="B51" s="2"/>
      <c r="C51" s="133" t="s">
        <v>31</v>
      </c>
      <c r="D51" s="124"/>
      <c r="E51" s="124"/>
      <c r="F51" s="129">
        <f>+F45+F49</f>
        <v>0</v>
      </c>
      <c r="G51" s="126"/>
      <c r="H51" s="122"/>
      <c r="I51" s="2"/>
    </row>
    <row r="52" spans="1:11">
      <c r="C52" s="118" t="s">
        <v>32</v>
      </c>
      <c r="D52" s="9"/>
      <c r="E52" s="9"/>
      <c r="F52" s="209">
        <f>+F42+F51</f>
        <v>3759162.4529999997</v>
      </c>
      <c r="G52" s="132"/>
      <c r="H52" s="129">
        <f>SUM(H42,H51)</f>
        <v>0</v>
      </c>
    </row>
    <row r="53" spans="1:11">
      <c r="C53" s="118"/>
      <c r="D53" s="9"/>
      <c r="E53" s="9"/>
      <c r="F53" s="122"/>
      <c r="G53" s="122"/>
      <c r="H53" s="122"/>
    </row>
    <row r="54" spans="1:11">
      <c r="C54" s="118" t="s">
        <v>318</v>
      </c>
      <c r="D54" s="9"/>
      <c r="E54" s="9"/>
      <c r="F54" s="122"/>
      <c r="G54" s="122"/>
      <c r="H54" s="122"/>
    </row>
    <row r="55" spans="1:11" customFormat="1">
      <c r="A55" s="3" t="s">
        <v>80</v>
      </c>
      <c r="B55" s="2"/>
      <c r="C55" s="133"/>
      <c r="D55" s="9" t="s">
        <v>168</v>
      </c>
      <c r="E55" s="9"/>
      <c r="F55" s="192">
        <f>+Patrimonio!B11</f>
        <v>3012481</v>
      </c>
      <c r="G55" s="126"/>
      <c r="H55" s="125"/>
      <c r="I55" s="56"/>
    </row>
    <row r="56" spans="1:11" customFormat="1">
      <c r="A56" s="3" t="s">
        <v>81</v>
      </c>
      <c r="B56" s="2"/>
      <c r="C56" s="124"/>
      <c r="D56" s="9" t="s">
        <v>33</v>
      </c>
      <c r="E56" s="9"/>
      <c r="F56" s="125" t="s">
        <v>462</v>
      </c>
      <c r="G56" s="126"/>
      <c r="H56" s="125"/>
      <c r="I56" s="2"/>
    </row>
    <row r="57" spans="1:11">
      <c r="A57" s="5" t="s">
        <v>82</v>
      </c>
      <c r="C57" s="9"/>
      <c r="D57" s="9" t="s">
        <v>104</v>
      </c>
      <c r="E57" s="9"/>
      <c r="F57" s="204">
        <f>+'ERF SRS'!F29</f>
        <v>-36059.430000000168</v>
      </c>
      <c r="G57" s="123"/>
      <c r="H57" s="122"/>
    </row>
    <row r="58" spans="1:11">
      <c r="A58" s="5" t="s">
        <v>83</v>
      </c>
      <c r="C58" s="9"/>
      <c r="D58" s="9" t="s">
        <v>106</v>
      </c>
      <c r="E58" s="9"/>
      <c r="F58" s="205">
        <f>+Patrimonio!B13</f>
        <v>3930983.79</v>
      </c>
      <c r="G58" s="123"/>
      <c r="H58" s="127"/>
      <c r="I58" s="54"/>
    </row>
    <row r="59" spans="1:11" customFormat="1">
      <c r="A59" s="3" t="s">
        <v>84</v>
      </c>
      <c r="B59" s="2"/>
      <c r="C59" s="124"/>
      <c r="D59" s="9" t="s">
        <v>34</v>
      </c>
      <c r="E59" s="9"/>
      <c r="F59" s="122"/>
      <c r="G59" s="126"/>
      <c r="H59" s="122"/>
      <c r="I59" s="2"/>
    </row>
    <row r="60" spans="1:11">
      <c r="C60" s="118" t="s">
        <v>35</v>
      </c>
      <c r="D60" s="9"/>
      <c r="E60" s="9"/>
      <c r="F60" s="206">
        <f>+F55+F57+F58</f>
        <v>6907405.3599999994</v>
      </c>
      <c r="G60" s="132"/>
      <c r="H60" s="129"/>
    </row>
    <row r="61" spans="1:11">
      <c r="C61" s="118"/>
      <c r="D61" s="9"/>
      <c r="E61" s="9"/>
      <c r="F61" s="121"/>
      <c r="G61" s="121"/>
      <c r="H61" s="121"/>
    </row>
    <row r="62" spans="1:11" ht="15.75" thickBot="1">
      <c r="C62" s="118" t="s">
        <v>102</v>
      </c>
      <c r="D62" s="9"/>
      <c r="E62" s="9"/>
      <c r="F62" s="207">
        <f>+F60+F42</f>
        <v>10666567.812999999</v>
      </c>
      <c r="G62" s="121"/>
      <c r="H62" s="131">
        <f>+H52+H60</f>
        <v>0</v>
      </c>
      <c r="I62" s="77"/>
      <c r="J62" s="155"/>
      <c r="K62" s="155"/>
    </row>
    <row r="63" spans="1:11" ht="15.75" thickTop="1">
      <c r="C63" s="118"/>
      <c r="D63" s="9"/>
      <c r="E63" s="9"/>
      <c r="F63" s="130"/>
      <c r="G63" s="121"/>
      <c r="H63" s="130"/>
      <c r="I63" s="77"/>
      <c r="K63" s="155"/>
    </row>
    <row r="64" spans="1:11">
      <c r="C64" s="118"/>
      <c r="D64" s="9"/>
      <c r="E64" s="9"/>
      <c r="F64" s="130"/>
      <c r="G64" s="121"/>
      <c r="H64" s="130"/>
      <c r="I64" s="77"/>
    </row>
    <row r="65" spans="3:9">
      <c r="C65" s="9"/>
      <c r="D65" s="118" t="s">
        <v>396</v>
      </c>
      <c r="E65" s="153"/>
      <c r="F65" s="118" t="s">
        <v>416</v>
      </c>
      <c r="G65" s="9"/>
      <c r="H65" s="122"/>
      <c r="I65" s="54"/>
    </row>
    <row r="66" spans="3:9">
      <c r="C66" s="123"/>
      <c r="D66" s="193" t="s">
        <v>455</v>
      </c>
      <c r="E66" s="194"/>
      <c r="F66" s="195" t="s">
        <v>456</v>
      </c>
      <c r="G66" s="137"/>
      <c r="H66" s="137"/>
    </row>
    <row r="67" spans="3:9">
      <c r="C67" s="9"/>
      <c r="D67" s="153" t="s">
        <v>397</v>
      </c>
      <c r="E67" s="118"/>
      <c r="F67" s="153" t="s">
        <v>417</v>
      </c>
      <c r="G67" s="9"/>
      <c r="H67" s="9"/>
    </row>
    <row r="68" spans="3:9">
      <c r="C68" s="9"/>
      <c r="D68" s="9"/>
      <c r="E68" s="9"/>
      <c r="F68" s="134"/>
      <c r="G68" s="134"/>
      <c r="H68" s="134"/>
    </row>
    <row r="70" spans="3:9">
      <c r="F70" s="8"/>
      <c r="H70" s="8"/>
    </row>
    <row r="72" spans="3:9">
      <c r="F72" s="8"/>
      <c r="H72" s="5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F11" sqref="F11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135"/>
      <c r="B1" s="9"/>
      <c r="C1" s="9"/>
      <c r="D1" s="9"/>
      <c r="E1" s="9"/>
      <c r="F1" s="9"/>
      <c r="G1" s="9"/>
    </row>
    <row r="2" spans="1:10" ht="18.75">
      <c r="A2" s="135"/>
      <c r="B2" s="9"/>
      <c r="C2" s="223" t="str">
        <f>+'ESF SNS'!C2:H2</f>
        <v>HOSPITAL MUNICIPAL FANTINO</v>
      </c>
      <c r="D2" s="223"/>
      <c r="E2" s="223"/>
      <c r="F2" s="223"/>
      <c r="G2" s="223"/>
    </row>
    <row r="3" spans="1:10" ht="15.75">
      <c r="A3" s="135"/>
      <c r="B3" s="9"/>
      <c r="C3" s="222" t="s">
        <v>172</v>
      </c>
      <c r="D3" s="222"/>
      <c r="E3" s="222"/>
      <c r="F3" s="222"/>
      <c r="G3" s="222"/>
    </row>
    <row r="4" spans="1:10" ht="15.75">
      <c r="A4" s="135"/>
      <c r="B4" s="9"/>
      <c r="C4" s="222" t="s">
        <v>464</v>
      </c>
      <c r="D4" s="222"/>
      <c r="E4" s="222"/>
      <c r="F4" s="222"/>
      <c r="G4" s="222"/>
    </row>
    <row r="5" spans="1:10" ht="15.75">
      <c r="A5" s="135"/>
      <c r="B5" s="9"/>
      <c r="C5" s="222" t="s">
        <v>0</v>
      </c>
      <c r="D5" s="222"/>
      <c r="E5" s="222"/>
      <c r="F5" s="222"/>
      <c r="G5" s="222"/>
    </row>
    <row r="6" spans="1:10">
      <c r="A6" s="135"/>
      <c r="B6" s="9"/>
      <c r="C6" s="9"/>
      <c r="D6" s="115"/>
      <c r="E6" s="115"/>
      <c r="F6" s="9"/>
      <c r="G6" s="9"/>
    </row>
    <row r="7" spans="1:10">
      <c r="A7" s="135"/>
      <c r="B7" s="9"/>
      <c r="C7" s="9"/>
      <c r="D7" s="9"/>
      <c r="E7" s="9"/>
      <c r="F7" s="136">
        <v>2024</v>
      </c>
      <c r="G7" s="136">
        <f>+[1]ESF!H7</f>
        <v>2016</v>
      </c>
    </row>
    <row r="8" spans="1:10">
      <c r="A8" s="135"/>
      <c r="B8" s="9"/>
      <c r="C8" s="118" t="s">
        <v>321</v>
      </c>
      <c r="D8" s="119"/>
      <c r="E8" s="119"/>
      <c r="F8" s="120"/>
      <c r="G8" s="121"/>
      <c r="J8" s="54"/>
    </row>
    <row r="9" spans="1:10">
      <c r="A9" s="135" t="s">
        <v>85</v>
      </c>
      <c r="B9" s="9"/>
      <c r="C9" s="9"/>
      <c r="D9" s="9" t="s">
        <v>36</v>
      </c>
      <c r="E9" s="9"/>
      <c r="F9" s="122"/>
      <c r="G9" s="122"/>
      <c r="J9" s="54"/>
    </row>
    <row r="10" spans="1:10">
      <c r="A10" s="135" t="s">
        <v>86</v>
      </c>
      <c r="B10" s="9"/>
      <c r="C10" s="9"/>
      <c r="D10" s="9" t="s">
        <v>107</v>
      </c>
      <c r="E10" s="9"/>
      <c r="F10" s="204">
        <f>+Ingresos!B28</f>
        <v>1809397.8299999998</v>
      </c>
      <c r="G10" s="122"/>
      <c r="J10" s="54"/>
    </row>
    <row r="11" spans="1:10">
      <c r="A11" s="135" t="s">
        <v>87</v>
      </c>
      <c r="B11" s="9"/>
      <c r="C11" s="9"/>
      <c r="D11" s="9" t="s">
        <v>100</v>
      </c>
      <c r="E11" s="9"/>
      <c r="F11" s="122"/>
      <c r="G11" s="122"/>
      <c r="J11" s="54"/>
    </row>
    <row r="12" spans="1:10">
      <c r="A12" s="135" t="s">
        <v>88</v>
      </c>
      <c r="B12" s="9"/>
      <c r="C12" s="9"/>
      <c r="D12" s="9" t="s">
        <v>37</v>
      </c>
      <c r="E12" s="9"/>
      <c r="F12" s="127"/>
      <c r="G12" s="122"/>
      <c r="H12" s="54"/>
      <c r="J12" s="54"/>
    </row>
    <row r="13" spans="1:10">
      <c r="A13" s="135"/>
      <c r="B13" s="9"/>
      <c r="C13" s="118" t="s">
        <v>47</v>
      </c>
      <c r="D13" s="9"/>
      <c r="E13" s="9"/>
      <c r="F13" s="129">
        <f>SUM(F9:F12)</f>
        <v>1809397.8299999998</v>
      </c>
      <c r="G13" s="129">
        <f>SUM(G9:G12)</f>
        <v>0</v>
      </c>
      <c r="J13" s="54"/>
    </row>
    <row r="14" spans="1:10">
      <c r="A14" s="135"/>
      <c r="B14" s="9"/>
      <c r="C14" s="9"/>
      <c r="D14" s="9" t="s">
        <v>16</v>
      </c>
      <c r="E14" s="9"/>
      <c r="F14" s="122"/>
      <c r="G14" s="122"/>
    </row>
    <row r="15" spans="1:10">
      <c r="A15" s="135"/>
      <c r="B15" s="9"/>
      <c r="C15" s="118" t="s">
        <v>323</v>
      </c>
      <c r="D15" s="9"/>
      <c r="E15" s="9"/>
      <c r="F15" s="123"/>
      <c r="G15" s="123"/>
      <c r="J15" s="54"/>
    </row>
    <row r="16" spans="1:10">
      <c r="A16" s="135" t="s">
        <v>89</v>
      </c>
      <c r="B16" s="9"/>
      <c r="C16" s="9"/>
      <c r="D16" s="9" t="s">
        <v>38</v>
      </c>
      <c r="E16" s="9"/>
      <c r="F16" s="204">
        <f>+'Total Gasto'!B10</f>
        <v>143409</v>
      </c>
      <c r="G16" s="122"/>
      <c r="H16" s="149"/>
      <c r="I16" s="156"/>
      <c r="J16" s="54"/>
    </row>
    <row r="17" spans="1:13">
      <c r="A17" s="135" t="s">
        <v>90</v>
      </c>
      <c r="B17" s="9"/>
      <c r="C17" s="9"/>
      <c r="D17" s="9" t="s">
        <v>39</v>
      </c>
      <c r="E17" s="9"/>
      <c r="F17" s="122"/>
      <c r="G17" s="122"/>
      <c r="J17" s="54"/>
    </row>
    <row r="18" spans="1:13">
      <c r="A18" s="135" t="s">
        <v>91</v>
      </c>
      <c r="B18" s="9"/>
      <c r="C18" s="9"/>
      <c r="D18" s="9" t="s">
        <v>105</v>
      </c>
      <c r="E18" s="9"/>
      <c r="F18" s="204">
        <v>1278024.8</v>
      </c>
      <c r="G18" s="122"/>
      <c r="J18" s="54"/>
      <c r="K18" s="7"/>
      <c r="M18" s="71"/>
    </row>
    <row r="19" spans="1:13">
      <c r="A19" s="135" t="s">
        <v>92</v>
      </c>
      <c r="B19" s="9"/>
      <c r="C19" s="9"/>
      <c r="D19" s="9" t="s">
        <v>40</v>
      </c>
      <c r="E19" s="9"/>
      <c r="F19" s="122"/>
      <c r="G19" s="122"/>
      <c r="J19" s="54"/>
    </row>
    <row r="20" spans="1:13">
      <c r="A20" s="135" t="s">
        <v>93</v>
      </c>
      <c r="B20" s="9"/>
      <c r="C20" s="9"/>
      <c r="D20" s="9" t="s">
        <v>41</v>
      </c>
      <c r="E20" s="9"/>
      <c r="F20" s="122">
        <v>0</v>
      </c>
      <c r="G20" s="122"/>
      <c r="J20" s="54"/>
    </row>
    <row r="21" spans="1:13">
      <c r="A21" s="135" t="s">
        <v>94</v>
      </c>
      <c r="B21" s="9"/>
      <c r="C21" s="9"/>
      <c r="D21" s="9" t="s">
        <v>42</v>
      </c>
      <c r="E21" s="9"/>
      <c r="F21" s="204">
        <v>417655.6</v>
      </c>
      <c r="G21" s="127"/>
      <c r="I21" s="54"/>
      <c r="J21" s="54"/>
      <c r="K21" s="7"/>
      <c r="M21" s="71"/>
    </row>
    <row r="22" spans="1:13">
      <c r="A22" s="135" t="s">
        <v>95</v>
      </c>
      <c r="B22" s="9"/>
      <c r="C22" s="9"/>
      <c r="D22" s="9" t="s">
        <v>43</v>
      </c>
      <c r="E22" s="9"/>
      <c r="F22" s="205">
        <f>+'Total Gasto'!B56</f>
        <v>6367.86</v>
      </c>
      <c r="G22" s="122" t="e">
        <f>SUMIF([1]BC!B:B,[1]ERF!A22,[1]BC!G:G)</f>
        <v>#VALUE!</v>
      </c>
      <c r="J22" s="54"/>
    </row>
    <row r="23" spans="1:13">
      <c r="A23" s="135"/>
      <c r="B23" s="9"/>
      <c r="C23" s="118" t="s">
        <v>48</v>
      </c>
      <c r="D23" s="9"/>
      <c r="E23" s="9"/>
      <c r="F23" s="206">
        <f>SUM(F16:F22)</f>
        <v>1845457.26</v>
      </c>
      <c r="G23" s="129" t="e">
        <f>SUM(G16:G22)</f>
        <v>#VALUE!</v>
      </c>
      <c r="I23" s="157"/>
      <c r="J23" s="54"/>
    </row>
    <row r="24" spans="1:13">
      <c r="A24" s="135"/>
      <c r="B24" s="9"/>
      <c r="C24" s="137"/>
      <c r="D24" s="9"/>
      <c r="E24" s="9"/>
      <c r="F24" s="122"/>
      <c r="G24" s="122"/>
      <c r="I24" s="8"/>
      <c r="J24" s="54"/>
    </row>
    <row r="25" spans="1:13">
      <c r="A25" s="135" t="s">
        <v>96</v>
      </c>
      <c r="B25" s="9"/>
      <c r="C25" s="9"/>
      <c r="D25" s="9" t="s">
        <v>49</v>
      </c>
      <c r="E25" s="9"/>
      <c r="F25" s="122">
        <v>0</v>
      </c>
      <c r="G25" s="122">
        <v>0</v>
      </c>
      <c r="J25" s="54"/>
    </row>
    <row r="26" spans="1:13">
      <c r="A26" s="135"/>
      <c r="B26" s="9"/>
      <c r="C26" s="9"/>
      <c r="D26" s="9"/>
      <c r="E26" s="9"/>
      <c r="F26" s="122"/>
      <c r="G26" s="122"/>
      <c r="J26" s="54"/>
    </row>
    <row r="27" spans="1:13">
      <c r="A27" s="135" t="s">
        <v>97</v>
      </c>
      <c r="B27" s="9"/>
      <c r="C27" s="9"/>
      <c r="D27" s="9" t="s">
        <v>44</v>
      </c>
      <c r="E27" s="9"/>
      <c r="F27" s="122">
        <v>0</v>
      </c>
      <c r="G27" s="122">
        <v>0</v>
      </c>
      <c r="J27" s="54"/>
    </row>
    <row r="28" spans="1:13">
      <c r="A28" s="135"/>
      <c r="B28" s="9"/>
      <c r="C28" s="9"/>
      <c r="D28" s="9"/>
      <c r="E28" s="9"/>
      <c r="F28" s="122"/>
      <c r="G28" s="122"/>
    </row>
    <row r="29" spans="1:13" ht="15.75" thickBot="1">
      <c r="A29" s="135"/>
      <c r="B29" s="9"/>
      <c r="C29" s="118" t="s">
        <v>104</v>
      </c>
      <c r="D29" s="9"/>
      <c r="E29" s="9"/>
      <c r="F29" s="207">
        <f>+F13-F23+F25+F27</f>
        <v>-36059.430000000168</v>
      </c>
      <c r="G29" s="131" t="e">
        <f>+G13-G23+G25+G27</f>
        <v>#VALUE!</v>
      </c>
      <c r="J29" s="54"/>
    </row>
    <row r="30" spans="1:13" ht="15.75" thickTop="1">
      <c r="A30" s="135"/>
      <c r="B30" s="9"/>
      <c r="C30" s="118"/>
      <c r="D30" s="9"/>
      <c r="E30" s="9"/>
      <c r="F30" s="122"/>
      <c r="G30" s="122"/>
    </row>
    <row r="31" spans="1:13">
      <c r="A31" s="135"/>
      <c r="B31" s="9"/>
      <c r="C31" s="137" t="s">
        <v>45</v>
      </c>
      <c r="D31" s="9"/>
      <c r="E31" s="9"/>
      <c r="F31" s="122"/>
      <c r="G31" s="122"/>
      <c r="J31" s="54"/>
    </row>
    <row r="32" spans="1:13">
      <c r="A32" s="135" t="s">
        <v>98</v>
      </c>
      <c r="B32" s="9"/>
      <c r="C32" s="118"/>
      <c r="D32" s="9" t="s">
        <v>50</v>
      </c>
      <c r="E32" s="9"/>
      <c r="F32" s="122">
        <v>0</v>
      </c>
      <c r="G32" s="122">
        <v>0</v>
      </c>
      <c r="J32" s="54"/>
    </row>
    <row r="33" spans="1:10">
      <c r="A33" s="135" t="s">
        <v>99</v>
      </c>
      <c r="B33" s="9"/>
      <c r="C33" s="9"/>
      <c r="D33" s="9" t="s">
        <v>46</v>
      </c>
      <c r="E33" s="9"/>
      <c r="F33" s="127">
        <v>0</v>
      </c>
      <c r="G33" s="127">
        <v>0</v>
      </c>
      <c r="J33" s="54"/>
    </row>
    <row r="34" spans="1:10" ht="15.75" thickBot="1">
      <c r="A34" s="135"/>
      <c r="B34" s="9"/>
      <c r="C34" s="118"/>
      <c r="D34" s="9"/>
      <c r="E34" s="9"/>
      <c r="F34" s="131">
        <f>SUM(F32:F33)</f>
        <v>0</v>
      </c>
      <c r="G34" s="131">
        <f>SUM(G32:G33)</f>
        <v>0</v>
      </c>
      <c r="J34" s="54"/>
    </row>
    <row r="35" spans="1:10" ht="15.75" thickTop="1">
      <c r="A35" s="135"/>
      <c r="B35" s="9"/>
      <c r="C35" s="118"/>
      <c r="D35" s="9"/>
      <c r="E35" s="9"/>
      <c r="F35" s="122"/>
      <c r="G35" s="122"/>
    </row>
    <row r="36" spans="1:10">
      <c r="A36" s="135"/>
      <c r="B36" s="9"/>
      <c r="C36" s="9"/>
      <c r="D36" s="9"/>
      <c r="E36" s="9"/>
      <c r="F36" s="122"/>
      <c r="G36" s="122"/>
    </row>
    <row r="37" spans="1:10">
      <c r="A37" s="135"/>
      <c r="B37" s="9"/>
      <c r="C37" s="224"/>
      <c r="D37" s="224"/>
      <c r="E37" s="224"/>
      <c r="F37" s="224"/>
      <c r="G37" s="224"/>
    </row>
    <row r="38" spans="1:10">
      <c r="A38" s="135"/>
      <c r="B38" s="9"/>
      <c r="C38" s="9"/>
      <c r="D38" s="118" t="s">
        <v>396</v>
      </c>
      <c r="E38" s="118"/>
      <c r="F38" s="153" t="s">
        <v>416</v>
      </c>
      <c r="G38" s="9"/>
    </row>
    <row r="39" spans="1:10">
      <c r="A39" s="135"/>
      <c r="B39" s="9"/>
      <c r="C39" s="9"/>
      <c r="D39" s="193" t="s">
        <v>455</v>
      </c>
      <c r="E39" s="194"/>
      <c r="F39" s="195" t="s">
        <v>456</v>
      </c>
      <c r="G39" s="163"/>
      <c r="H39" s="60"/>
    </row>
    <row r="40" spans="1:10">
      <c r="A40" s="135"/>
      <c r="B40" s="9"/>
      <c r="C40" s="9"/>
      <c r="D40" s="153" t="s">
        <v>397</v>
      </c>
      <c r="E40" s="9"/>
      <c r="F40" s="130" t="s">
        <v>417</v>
      </c>
      <c r="G40" s="122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abSelected="1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227" t="s">
        <v>392</v>
      </c>
      <c r="C2" s="227"/>
      <c r="D2" s="151"/>
      <c r="E2" s="151"/>
      <c r="F2" s="151"/>
      <c r="G2" s="151"/>
    </row>
    <row r="3" spans="1:7" ht="20.25">
      <c r="B3" s="200" t="s">
        <v>461</v>
      </c>
      <c r="C3" s="200"/>
      <c r="D3" s="197"/>
      <c r="E3" s="197"/>
      <c r="F3" s="197"/>
      <c r="G3" s="197"/>
    </row>
    <row r="4" spans="1:7" ht="18.75">
      <c r="B4" s="228" t="s">
        <v>324</v>
      </c>
      <c r="C4" s="228"/>
      <c r="D4" s="44"/>
    </row>
    <row r="5" spans="1:7" ht="18.75">
      <c r="B5" s="228" t="s">
        <v>465</v>
      </c>
      <c r="C5" s="228"/>
      <c r="D5" s="44"/>
    </row>
    <row r="6" spans="1:7" ht="18.75">
      <c r="B6" s="228" t="s">
        <v>0</v>
      </c>
      <c r="C6" s="228"/>
      <c r="D6" s="44"/>
    </row>
    <row r="7" spans="1:7">
      <c r="C7" s="9"/>
    </row>
    <row r="8" spans="1:7" ht="15.75">
      <c r="A8" s="102"/>
      <c r="C8" s="9"/>
    </row>
    <row r="9" spans="1:7" ht="15" customHeight="1">
      <c r="A9" s="225" t="s">
        <v>287</v>
      </c>
      <c r="B9" s="225" t="s">
        <v>111</v>
      </c>
      <c r="C9" s="225" t="s">
        <v>233</v>
      </c>
    </row>
    <row r="10" spans="1:7" ht="14.25" customHeight="1">
      <c r="A10" s="226"/>
      <c r="B10" s="226"/>
      <c r="C10" s="226"/>
    </row>
    <row r="11" spans="1:7" s="10" customFormat="1" ht="15.75">
      <c r="A11" s="103"/>
      <c r="B11" s="45" t="s">
        <v>115</v>
      </c>
      <c r="C11" s="190"/>
    </row>
    <row r="12" spans="1:7" s="10" customFormat="1" ht="15.75">
      <c r="A12" s="67">
        <v>300105134</v>
      </c>
      <c r="B12" s="45" t="s">
        <v>112</v>
      </c>
      <c r="C12" s="25"/>
    </row>
    <row r="13" spans="1:7" s="10" customFormat="1" ht="15.75">
      <c r="A13" s="42"/>
      <c r="B13" s="45" t="s">
        <v>113</v>
      </c>
      <c r="C13" s="25"/>
      <c r="D13" s="12"/>
    </row>
    <row r="14" spans="1:7" s="10" customFormat="1" ht="15.75">
      <c r="A14" s="17" t="s">
        <v>309</v>
      </c>
      <c r="B14" s="45" t="s">
        <v>286</v>
      </c>
      <c r="C14" s="25"/>
      <c r="D14" s="12"/>
    </row>
    <row r="15" spans="1:7" s="10" customFormat="1" ht="15.75">
      <c r="A15" s="17" t="s">
        <v>293</v>
      </c>
      <c r="B15" s="45" t="s">
        <v>160</v>
      </c>
      <c r="C15" s="191">
        <v>1720.1699999998382</v>
      </c>
      <c r="D15" s="12"/>
    </row>
    <row r="16" spans="1:7" s="10" customFormat="1" ht="15.75">
      <c r="A16" s="17" t="s">
        <v>290</v>
      </c>
      <c r="B16" s="45" t="s">
        <v>159</v>
      </c>
      <c r="C16" s="25"/>
      <c r="D16" s="12"/>
    </row>
    <row r="17" spans="1:5" s="10" customFormat="1" ht="15.75">
      <c r="A17" s="17" t="s">
        <v>292</v>
      </c>
      <c r="B17" s="45" t="s">
        <v>114</v>
      </c>
      <c r="C17" s="25"/>
      <c r="D17" s="12"/>
    </row>
    <row r="18" spans="1:5" s="10" customFormat="1" ht="15.75">
      <c r="A18" s="17" t="s">
        <v>291</v>
      </c>
      <c r="B18" s="45" t="s">
        <v>161</v>
      </c>
      <c r="C18" s="25"/>
      <c r="D18" s="12"/>
    </row>
    <row r="19" spans="1:5" ht="15.75">
      <c r="A19" s="17" t="s">
        <v>289</v>
      </c>
      <c r="B19" s="45" t="s">
        <v>388</v>
      </c>
      <c r="C19" s="25"/>
      <c r="D19" s="2"/>
    </row>
    <row r="20" spans="1:5" ht="15.75">
      <c r="A20" s="17"/>
      <c r="B20" s="45" t="s">
        <v>389</v>
      </c>
      <c r="C20" s="25">
        <v>0</v>
      </c>
      <c r="D20" s="2"/>
    </row>
    <row r="21" spans="1:5" ht="15.75">
      <c r="A21" s="17"/>
      <c r="B21" s="17" t="s">
        <v>116</v>
      </c>
      <c r="C21" s="191">
        <v>1926863.52</v>
      </c>
      <c r="D21" s="2"/>
      <c r="E21" s="154"/>
    </row>
    <row r="22" spans="1:5" ht="15.75">
      <c r="A22" s="17"/>
      <c r="B22" s="17" t="s">
        <v>117</v>
      </c>
      <c r="C22" s="25"/>
      <c r="D22" s="2"/>
    </row>
    <row r="23" spans="1:5" ht="15.75">
      <c r="A23" s="104"/>
      <c r="B23" s="17" t="s">
        <v>153</v>
      </c>
      <c r="C23" s="25"/>
      <c r="D23" s="2"/>
    </row>
    <row r="24" spans="1:5" ht="15.75">
      <c r="A24" s="104"/>
      <c r="B24" s="17" t="s">
        <v>118</v>
      </c>
      <c r="C24" s="108"/>
      <c r="D24" s="2"/>
    </row>
    <row r="25" spans="1:5" ht="15.75">
      <c r="A25" s="104"/>
      <c r="B25" s="42" t="s">
        <v>294</v>
      </c>
      <c r="C25" s="177">
        <f>SUM(C11:C24)</f>
        <v>1928583.69</v>
      </c>
      <c r="D25" s="2"/>
    </row>
    <row r="26" spans="1:5" ht="15.75">
      <c r="A26" s="102"/>
      <c r="B26" s="10"/>
    </row>
    <row r="27" spans="1:5" ht="8.25" customHeight="1">
      <c r="A27" s="102"/>
      <c r="C27" s="11"/>
    </row>
    <row r="28" spans="1:5" ht="15" customHeight="1">
      <c r="A28" s="105" t="s">
        <v>287</v>
      </c>
      <c r="B28" s="99" t="s">
        <v>285</v>
      </c>
      <c r="C28" s="105" t="s">
        <v>233</v>
      </c>
    </row>
    <row r="29" spans="1:5" ht="15.75">
      <c r="A29" s="17">
        <v>9995028000</v>
      </c>
      <c r="B29" s="17" t="s">
        <v>288</v>
      </c>
      <c r="C29" s="25"/>
    </row>
    <row r="30" spans="1:5" ht="15.75">
      <c r="A30" s="17">
        <v>9995028001</v>
      </c>
      <c r="B30" s="17" t="s">
        <v>284</v>
      </c>
      <c r="C30" s="25"/>
    </row>
    <row r="31" spans="1:5" ht="15.75">
      <c r="A31" s="17">
        <v>2110003000</v>
      </c>
      <c r="B31" s="98" t="s">
        <v>279</v>
      </c>
      <c r="C31" s="25"/>
    </row>
    <row r="32" spans="1:5" ht="15.75">
      <c r="A32" s="17">
        <v>9998014000</v>
      </c>
      <c r="B32" s="98" t="s">
        <v>280</v>
      </c>
      <c r="C32" s="25"/>
    </row>
    <row r="33" spans="1:3" ht="15.75">
      <c r="A33" s="17"/>
      <c r="B33" s="17" t="s">
        <v>281</v>
      </c>
      <c r="C33" s="106"/>
    </row>
    <row r="34" spans="1:3" ht="15.75">
      <c r="A34" s="17">
        <v>100198000</v>
      </c>
      <c r="B34" s="17" t="s">
        <v>282</v>
      </c>
      <c r="C34" s="25"/>
    </row>
    <row r="35" spans="1:3" ht="15.75">
      <c r="A35" s="17">
        <v>100198001</v>
      </c>
      <c r="B35" s="17" t="s">
        <v>283</v>
      </c>
      <c r="C35" s="106"/>
    </row>
    <row r="36" spans="1:3" ht="15.75">
      <c r="A36" s="17"/>
      <c r="B36" s="42" t="s">
        <v>295</v>
      </c>
      <c r="C36" s="107"/>
    </row>
    <row r="37" spans="1:3" ht="15.75">
      <c r="A37" s="102"/>
    </row>
    <row r="38" spans="1:3" ht="15.75">
      <c r="B38" s="42" t="s">
        <v>300</v>
      </c>
      <c r="C38" s="215">
        <f>+C25+C36</f>
        <v>1928583.69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D15" sqref="D15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20.25">
      <c r="A3" s="199" t="s">
        <v>457</v>
      </c>
      <c r="B3" s="199"/>
    </row>
    <row r="4" spans="1:2" ht="18.75">
      <c r="A4" s="228" t="s">
        <v>298</v>
      </c>
      <c r="B4" s="228"/>
    </row>
    <row r="5" spans="1:2" ht="18.75">
      <c r="A5" s="228" t="str">
        <f>+'Balanza Comprobacion'!A7:E7</f>
        <v>Del ejercicio terminado al 31 Febrero 2024</v>
      </c>
      <c r="B5" s="228"/>
    </row>
    <row r="6" spans="1:2" ht="18.75">
      <c r="A6" s="228" t="s">
        <v>0</v>
      </c>
      <c r="B6" s="228"/>
    </row>
    <row r="10" spans="1:2" ht="15" customHeight="1">
      <c r="A10" s="233" t="s">
        <v>119</v>
      </c>
      <c r="B10" s="229" t="s">
        <v>233</v>
      </c>
    </row>
    <row r="11" spans="1:2" ht="15" customHeight="1">
      <c r="A11" s="234"/>
      <c r="B11" s="230"/>
    </row>
    <row r="12" spans="1:2" ht="15.75" customHeight="1">
      <c r="A12" s="235"/>
      <c r="B12" s="231"/>
    </row>
    <row r="13" spans="1:2" ht="15.75">
      <c r="A13" s="86" t="s">
        <v>325</v>
      </c>
      <c r="B13" s="25"/>
    </row>
    <row r="14" spans="1:2" ht="15.75">
      <c r="A14" s="18" t="s">
        <v>120</v>
      </c>
      <c r="B14" s="25"/>
    </row>
    <row r="15" spans="1:2" ht="15.75">
      <c r="A15" s="18" t="s">
        <v>122</v>
      </c>
      <c r="B15" s="19"/>
    </row>
    <row r="16" spans="1:2" ht="15.75">
      <c r="A16" s="18" t="s">
        <v>454</v>
      </c>
      <c r="B16" s="211">
        <v>4662731.88</v>
      </c>
    </row>
    <row r="17" spans="1:2" ht="15.75">
      <c r="A17" s="18" t="s">
        <v>154</v>
      </c>
      <c r="B17" s="19"/>
    </row>
    <row r="18" spans="1:2" ht="15.75">
      <c r="A18" s="41" t="s">
        <v>121</v>
      </c>
      <c r="B18" s="13">
        <f>+B13+B14+B15+B16+B17</f>
        <v>4662731.88</v>
      </c>
    </row>
    <row r="19" spans="1:2">
      <c r="A19" s="15"/>
      <c r="B19" s="16"/>
    </row>
    <row r="20" spans="1:2">
      <c r="A20" s="15"/>
      <c r="B20" s="16"/>
    </row>
    <row r="21" spans="1:2">
      <c r="A21" s="15"/>
      <c r="B21" s="16"/>
    </row>
    <row r="22" spans="1:2">
      <c r="A22" s="15"/>
      <c r="B22" s="16"/>
    </row>
    <row r="23" spans="1:2">
      <c r="A23" s="15"/>
      <c r="B23" s="16"/>
    </row>
    <row r="24" spans="1:2">
      <c r="A24" s="15"/>
      <c r="B24" s="1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6"/>
  <sheetViews>
    <sheetView showGridLines="0" workbookViewId="0">
      <selection activeCell="B12" sqref="B12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3" ht="18.75">
      <c r="A2" s="236" t="str">
        <f>+'Balanza Comprobacion'!A4:E4</f>
        <v>Servicio Regional VIII de Salud, Cibao Central</v>
      </c>
      <c r="B2" s="236"/>
    </row>
    <row r="3" spans="1:3" ht="18.75">
      <c r="A3" s="228" t="s">
        <v>329</v>
      </c>
      <c r="B3" s="228"/>
    </row>
    <row r="4" spans="1:3" ht="18.75">
      <c r="A4" s="228" t="str">
        <f>+'Balanza Comprobacion'!A7:E7</f>
        <v>Del ejercicio terminado al 31 Febrero 2024</v>
      </c>
      <c r="B4" s="228"/>
    </row>
    <row r="5" spans="1:3" ht="18.75">
      <c r="A5" s="228" t="s">
        <v>0</v>
      </c>
      <c r="B5" s="228"/>
    </row>
    <row r="6" spans="1:3" ht="18.75">
      <c r="A6" s="43"/>
      <c r="B6" s="43"/>
    </row>
    <row r="7" spans="1:3" ht="15.75">
      <c r="B7" s="35"/>
    </row>
    <row r="8" spans="1:3" ht="15.75">
      <c r="B8" s="35"/>
    </row>
    <row r="9" spans="1:3" ht="15" customHeight="1">
      <c r="A9" s="233" t="s">
        <v>119</v>
      </c>
      <c r="B9" s="229" t="s">
        <v>233</v>
      </c>
    </row>
    <row r="10" spans="1:3" ht="15" customHeight="1">
      <c r="A10" s="234"/>
      <c r="B10" s="230"/>
    </row>
    <row r="11" spans="1:3" ht="15.75" customHeight="1">
      <c r="A11" s="235"/>
      <c r="B11" s="231"/>
    </row>
    <row r="12" spans="1:3" ht="15.75">
      <c r="A12" s="46" t="s">
        <v>305</v>
      </c>
      <c r="B12" s="203">
        <v>2156460.5499999998</v>
      </c>
    </row>
    <row r="13" spans="1:3" ht="15" customHeight="1">
      <c r="A13" s="36" t="s">
        <v>328</v>
      </c>
      <c r="B13" s="212">
        <f>+B12</f>
        <v>2156460.5499999998</v>
      </c>
    </row>
    <row r="15" spans="1:3" ht="15" customHeight="1">
      <c r="C15" s="20"/>
    </row>
    <row r="16" spans="1:3">
      <c r="B16" s="152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7"/>
  <sheetViews>
    <sheetView showGridLines="0" workbookViewId="0">
      <selection activeCell="B13" sqref="B13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4" ht="20.25">
      <c r="A2" s="232" t="str">
        <f>+'Balanza Comprobacion'!A4:E4</f>
        <v>Servicio Regional VIII de Salud, Cibao Central</v>
      </c>
      <c r="B2" s="232"/>
    </row>
    <row r="3" spans="1:4" ht="18.75">
      <c r="A3" s="228" t="s">
        <v>331</v>
      </c>
      <c r="B3" s="228"/>
    </row>
    <row r="4" spans="1:4" ht="18.75">
      <c r="A4" s="228" t="str">
        <f>+'Balanza Comprobacion'!A7:E7</f>
        <v>Del ejercicio terminado al 31 Febrero 2024</v>
      </c>
      <c r="B4" s="228"/>
    </row>
    <row r="5" spans="1:4" ht="18.75">
      <c r="A5" s="228" t="s">
        <v>0</v>
      </c>
      <c r="B5" s="228"/>
    </row>
    <row r="6" spans="1:4" ht="15.75">
      <c r="A6" s="10"/>
      <c r="B6" s="35"/>
    </row>
    <row r="7" spans="1:4" ht="15.75">
      <c r="A7" s="10"/>
      <c r="B7" s="35"/>
    </row>
    <row r="8" spans="1:4">
      <c r="A8" s="233" t="s">
        <v>119</v>
      </c>
      <c r="B8" s="229" t="s">
        <v>233</v>
      </c>
    </row>
    <row r="9" spans="1:4">
      <c r="A9" s="234"/>
      <c r="B9" s="230"/>
    </row>
    <row r="10" spans="1:4">
      <c r="A10" s="235"/>
      <c r="B10" s="231"/>
    </row>
    <row r="11" spans="1:4" ht="15.75">
      <c r="A11" s="48" t="s">
        <v>170</v>
      </c>
      <c r="B11" s="188">
        <v>131809</v>
      </c>
    </row>
    <row r="12" spans="1:4">
      <c r="A12" s="39" t="s">
        <v>169</v>
      </c>
      <c r="B12" s="184">
        <v>56000</v>
      </c>
    </row>
    <row r="13" spans="1:4" ht="15.75">
      <c r="A13" s="39" t="s">
        <v>171</v>
      </c>
      <c r="B13" s="185"/>
    </row>
    <row r="14" spans="1:4">
      <c r="A14" s="39" t="s">
        <v>408</v>
      </c>
      <c r="B14" s="186">
        <v>2249.9899999999998</v>
      </c>
      <c r="D14" s="154"/>
    </row>
    <row r="15" spans="1:4">
      <c r="A15" s="39" t="s">
        <v>409</v>
      </c>
      <c r="B15" s="186">
        <v>1407922.9129999999</v>
      </c>
      <c r="D15" s="11"/>
    </row>
    <row r="16" spans="1:4" ht="15.75">
      <c r="A16" s="39" t="s">
        <v>414</v>
      </c>
      <c r="B16" s="187">
        <v>4720</v>
      </c>
    </row>
    <row r="17" spans="1:2" ht="15.75">
      <c r="A17" s="36" t="s">
        <v>332</v>
      </c>
      <c r="B17" s="210">
        <f>SUM(B11:B16)</f>
        <v>1602701.9029999999</v>
      </c>
    </row>
  </sheetData>
  <mergeCells count="6">
    <mergeCell ref="A8:A10"/>
    <mergeCell ref="B8:B10"/>
    <mergeCell ref="A2:B2"/>
    <mergeCell ref="A4:B4"/>
    <mergeCell ref="A3:B3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4"/>
  <sheetViews>
    <sheetView showGridLines="0" workbookViewId="0">
      <selection activeCell="B11" sqref="B11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18.75">
      <c r="A3" s="228" t="s">
        <v>317</v>
      </c>
      <c r="B3" s="228"/>
    </row>
    <row r="4" spans="1:2" ht="18.75">
      <c r="A4" s="228" t="str">
        <f>+'Balanza Comprobacion'!A7:E7</f>
        <v>Del ejercicio terminado al 31 Febrero 2024</v>
      </c>
      <c r="B4" s="228"/>
    </row>
    <row r="5" spans="1:2" ht="18.75">
      <c r="A5" s="228" t="s">
        <v>0</v>
      </c>
      <c r="B5" s="228"/>
    </row>
    <row r="6" spans="1:2" ht="15.75">
      <c r="A6" s="10"/>
      <c r="B6" s="35"/>
    </row>
    <row r="7" spans="1:2" ht="15.75">
      <c r="A7" s="10"/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8" t="s">
        <v>170</v>
      </c>
      <c r="B11" s="188"/>
    </row>
    <row r="12" spans="1:2">
      <c r="A12" s="39" t="s">
        <v>169</v>
      </c>
      <c r="B12" s="184"/>
    </row>
    <row r="13" spans="1:2" ht="15.75">
      <c r="A13" s="39" t="s">
        <v>171</v>
      </c>
      <c r="B13" s="19"/>
    </row>
    <row r="14" spans="1:2" ht="17.25">
      <c r="A14" s="36" t="s">
        <v>327</v>
      </c>
      <c r="B14" s="189">
        <f>+B11+B12+B13</f>
        <v>0</v>
      </c>
    </row>
  </sheetData>
  <mergeCells count="6">
    <mergeCell ref="A2:B2"/>
    <mergeCell ref="A3:B3"/>
    <mergeCell ref="A4:B4"/>
    <mergeCell ref="A5:B5"/>
    <mergeCell ref="A8:A10"/>
    <mergeCell ref="B8:B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10" zoomScale="85" zoomScaleNormal="85" workbookViewId="0">
      <selection activeCell="B28" sqref="B28"/>
    </sheetView>
  </sheetViews>
  <sheetFormatPr baseColWidth="10" defaultRowHeight="15"/>
  <cols>
    <col min="1" max="1" width="70.85546875" customWidth="1"/>
    <col min="2" max="2" width="19.140625" style="175" customWidth="1"/>
  </cols>
  <sheetData>
    <row r="2" spans="1:2" ht="22.5">
      <c r="A2" s="237" t="str">
        <f>+'Balanza Comprobacion'!A4:E4</f>
        <v>Servicio Regional VIII de Salud, Cibao Central</v>
      </c>
      <c r="B2" s="237"/>
    </row>
    <row r="3" spans="1:2" ht="18.75">
      <c r="A3" s="228" t="s">
        <v>320</v>
      </c>
      <c r="B3" s="228"/>
    </row>
    <row r="4" spans="1:2" ht="18.75">
      <c r="A4" s="198" t="s">
        <v>457</v>
      </c>
      <c r="B4" s="198"/>
    </row>
    <row r="5" spans="1:2" ht="18.75">
      <c r="A5" s="228" t="str">
        <f>+'Balanza Comprobacion'!A7:E7</f>
        <v>Del ejercicio terminado al 31 Febrero 2024</v>
      </c>
      <c r="B5" s="228"/>
    </row>
    <row r="6" spans="1:2" ht="18.75">
      <c r="A6" s="228" t="s">
        <v>0</v>
      </c>
      <c r="B6" s="228"/>
    </row>
    <row r="9" spans="1:2">
      <c r="A9" s="238" t="s">
        <v>143</v>
      </c>
      <c r="B9" s="240" t="s">
        <v>233</v>
      </c>
    </row>
    <row r="10" spans="1:2">
      <c r="A10" s="239"/>
      <c r="B10" s="241"/>
    </row>
    <row r="11" spans="1:2" ht="15.75">
      <c r="A11" s="17" t="s">
        <v>116</v>
      </c>
      <c r="B11" s="176">
        <v>1745397.8299999998</v>
      </c>
    </row>
    <row r="12" spans="1:2" ht="15.75">
      <c r="A12" s="68" t="s">
        <v>146</v>
      </c>
      <c r="B12" s="177">
        <f>SUM(B11)</f>
        <v>1745397.8299999998</v>
      </c>
    </row>
    <row r="13" spans="1:2" ht="15.75">
      <c r="B13" s="178"/>
    </row>
    <row r="14" spans="1:2" ht="15.75">
      <c r="A14" s="174" t="s">
        <v>145</v>
      </c>
      <c r="B14" s="179" t="s">
        <v>233</v>
      </c>
    </row>
    <row r="15" spans="1:2" ht="15.75">
      <c r="A15" s="94" t="s">
        <v>144</v>
      </c>
      <c r="B15" s="213">
        <v>64000</v>
      </c>
    </row>
    <row r="16" spans="1:2" ht="15.75">
      <c r="A16" s="45" t="s">
        <v>112</v>
      </c>
      <c r="B16" s="176">
        <v>0</v>
      </c>
    </row>
    <row r="17" spans="1:2" ht="15.75">
      <c r="A17" s="45" t="s">
        <v>113</v>
      </c>
      <c r="B17" s="176">
        <v>0</v>
      </c>
    </row>
    <row r="18" spans="1:2" ht="15.75">
      <c r="A18" s="45" t="s">
        <v>160</v>
      </c>
      <c r="B18" s="176"/>
    </row>
    <row r="19" spans="1:2" ht="15.75">
      <c r="A19" s="45" t="s">
        <v>159</v>
      </c>
      <c r="B19" s="176"/>
    </row>
    <row r="20" spans="1:2" ht="15.75">
      <c r="A20" s="45" t="s">
        <v>114</v>
      </c>
      <c r="B20" s="176"/>
    </row>
    <row r="21" spans="1:2" ht="15.75">
      <c r="A21" s="45" t="s">
        <v>161</v>
      </c>
      <c r="B21" s="176"/>
    </row>
    <row r="22" spans="1:2" ht="15.75">
      <c r="A22" s="45" t="s">
        <v>158</v>
      </c>
      <c r="B22" s="176"/>
    </row>
    <row r="23" spans="1:2" ht="15.75">
      <c r="A23" s="17" t="s">
        <v>117</v>
      </c>
      <c r="B23" s="180"/>
    </row>
    <row r="24" spans="1:2" ht="15.75">
      <c r="A24" s="17" t="s">
        <v>153</v>
      </c>
      <c r="B24" s="176"/>
    </row>
    <row r="25" spans="1:2" ht="15.75">
      <c r="A25" s="45" t="s">
        <v>279</v>
      </c>
      <c r="B25" s="176"/>
    </row>
    <row r="26" spans="1:2" ht="15.75">
      <c r="A26" s="17" t="s">
        <v>282</v>
      </c>
      <c r="B26" s="176"/>
    </row>
    <row r="27" spans="1:2" ht="18.75">
      <c r="A27" s="69" t="s">
        <v>146</v>
      </c>
      <c r="B27" s="176">
        <f>SUM(B15:B26)</f>
        <v>64000</v>
      </c>
    </row>
    <row r="28" spans="1:2" ht="18.75">
      <c r="A28" s="69" t="s">
        <v>109</v>
      </c>
      <c r="B28" s="181">
        <f>+B12+B27</f>
        <v>1809397.8299999998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71"/>
  <sheetViews>
    <sheetView showGridLines="0" topLeftCell="A57" workbookViewId="0">
      <selection activeCell="B70" sqref="B70"/>
    </sheetView>
  </sheetViews>
  <sheetFormatPr baseColWidth="10" defaultRowHeight="15"/>
  <cols>
    <col min="1" max="1" width="62.140625" customWidth="1"/>
    <col min="2" max="2" width="27.28515625" style="175" customWidth="1"/>
    <col min="3" max="3" width="31" customWidth="1"/>
  </cols>
  <sheetData>
    <row r="1" spans="1:2" ht="20.25">
      <c r="A1" s="242" t="str">
        <f>+'Balanza Comprobacion'!A4:E4</f>
        <v>Servicio Regional VIII de Salud, Cibao Central</v>
      </c>
      <c r="B1" s="242"/>
    </row>
    <row r="2" spans="1:2" ht="15.75">
      <c r="A2" s="243" t="s">
        <v>322</v>
      </c>
      <c r="B2" s="243"/>
    </row>
    <row r="3" spans="1:2" ht="15.75">
      <c r="A3" s="243" t="str">
        <f>+'Balanza Comprobacion'!A7:E7</f>
        <v>Del ejercicio terminado al 31 Febrero 2024</v>
      </c>
      <c r="B3" s="243"/>
    </row>
    <row r="4" spans="1:2" ht="15" customHeight="1">
      <c r="A4" s="243" t="s">
        <v>0</v>
      </c>
      <c r="B4" s="243"/>
    </row>
    <row r="5" spans="1:2" ht="15" customHeight="1"/>
    <row r="6" spans="1:2" ht="15" customHeight="1">
      <c r="A6" s="105" t="s">
        <v>268</v>
      </c>
      <c r="B6" s="182" t="s">
        <v>233</v>
      </c>
    </row>
    <row r="7" spans="1:2" ht="15.75">
      <c r="A7" s="96" t="s">
        <v>269</v>
      </c>
      <c r="B7" s="179">
        <v>0</v>
      </c>
    </row>
    <row r="8" spans="1:2" ht="15.75">
      <c r="A8" s="96" t="s">
        <v>147</v>
      </c>
      <c r="B8" s="180"/>
    </row>
    <row r="9" spans="1:2" ht="15" customHeight="1">
      <c r="A9" s="96" t="s">
        <v>235</v>
      </c>
      <c r="B9" s="180">
        <v>0</v>
      </c>
    </row>
    <row r="10" spans="1:2" ht="15" customHeight="1">
      <c r="A10" s="96" t="s">
        <v>236</v>
      </c>
      <c r="B10" s="180">
        <v>143409</v>
      </c>
    </row>
    <row r="11" spans="1:2" ht="15.75">
      <c r="A11" s="96" t="s">
        <v>237</v>
      </c>
      <c r="B11" s="180">
        <v>0</v>
      </c>
    </row>
    <row r="12" spans="1:2" ht="15.75">
      <c r="A12" s="96" t="s">
        <v>238</v>
      </c>
      <c r="B12" s="180">
        <v>0</v>
      </c>
    </row>
    <row r="13" spans="1:2" ht="15.75">
      <c r="A13" s="96" t="s">
        <v>239</v>
      </c>
      <c r="B13" s="180">
        <v>0</v>
      </c>
    </row>
    <row r="14" spans="1:2" ht="15.75">
      <c r="A14" s="96" t="s">
        <v>240</v>
      </c>
      <c r="B14" s="180">
        <v>0</v>
      </c>
    </row>
    <row r="15" spans="1:2" ht="15.75">
      <c r="A15" s="96" t="s">
        <v>241</v>
      </c>
      <c r="B15" s="180">
        <v>0</v>
      </c>
    </row>
    <row r="16" spans="1:2" ht="15.75">
      <c r="A16" s="96" t="s">
        <v>242</v>
      </c>
      <c r="B16" s="180">
        <v>4260</v>
      </c>
    </row>
    <row r="17" spans="1:2" ht="15.75">
      <c r="A17" s="96" t="s">
        <v>341</v>
      </c>
      <c r="B17" s="180">
        <v>0</v>
      </c>
    </row>
    <row r="18" spans="1:2" ht="15.75">
      <c r="A18" s="96" t="s">
        <v>243</v>
      </c>
      <c r="B18" s="180">
        <v>0</v>
      </c>
    </row>
    <row r="19" spans="1:2" ht="15.75">
      <c r="A19" s="96" t="s">
        <v>270</v>
      </c>
      <c r="B19" s="180">
        <v>0</v>
      </c>
    </row>
    <row r="20" spans="1:2" ht="15.75">
      <c r="A20" s="96" t="s">
        <v>271</v>
      </c>
      <c r="B20" s="180">
        <v>85123.33</v>
      </c>
    </row>
    <row r="21" spans="1:2" ht="15.75">
      <c r="A21" s="96" t="s">
        <v>244</v>
      </c>
      <c r="B21" s="180"/>
    </row>
    <row r="22" spans="1:2" ht="15.75">
      <c r="A22" s="96" t="s">
        <v>245</v>
      </c>
      <c r="B22" s="180"/>
    </row>
    <row r="23" spans="1:2" ht="15.75">
      <c r="A23" s="96" t="s">
        <v>246</v>
      </c>
      <c r="B23" s="180">
        <v>0</v>
      </c>
    </row>
    <row r="24" spans="1:2" ht="15.75">
      <c r="A24" s="96" t="s">
        <v>247</v>
      </c>
      <c r="B24" s="180"/>
    </row>
    <row r="25" spans="1:2" ht="15.75">
      <c r="A25" s="96" t="s">
        <v>248</v>
      </c>
      <c r="B25" s="180"/>
    </row>
    <row r="26" spans="1:2" ht="15.75">
      <c r="A26" s="96" t="s">
        <v>249</v>
      </c>
      <c r="B26" s="180">
        <v>7000</v>
      </c>
    </row>
    <row r="27" spans="1:2" ht="15.75">
      <c r="A27" s="96" t="s">
        <v>148</v>
      </c>
      <c r="B27" s="180">
        <v>0</v>
      </c>
    </row>
    <row r="28" spans="1:2" ht="15.75">
      <c r="A28" s="96" t="s">
        <v>250</v>
      </c>
      <c r="B28" s="180"/>
    </row>
    <row r="29" spans="1:2" ht="15.75">
      <c r="A29" s="96" t="s">
        <v>149</v>
      </c>
      <c r="B29" s="180"/>
    </row>
    <row r="30" spans="1:2" ht="15.75">
      <c r="A30" s="96" t="s">
        <v>272</v>
      </c>
      <c r="B30" s="180"/>
    </row>
    <row r="31" spans="1:2" ht="15.75">
      <c r="A31" s="96" t="s">
        <v>150</v>
      </c>
      <c r="B31" s="180">
        <v>7000</v>
      </c>
    </row>
    <row r="32" spans="1:2" ht="15.75">
      <c r="A32" s="96" t="s">
        <v>340</v>
      </c>
      <c r="B32" s="180"/>
    </row>
    <row r="33" spans="1:2" ht="15.75">
      <c r="A33" s="96" t="s">
        <v>151</v>
      </c>
      <c r="B33" s="180"/>
    </row>
    <row r="34" spans="1:2" ht="15.75">
      <c r="A34" s="96" t="s">
        <v>251</v>
      </c>
      <c r="B34" s="180"/>
    </row>
    <row r="35" spans="1:2" ht="15.75">
      <c r="A35" s="96" t="s">
        <v>252</v>
      </c>
      <c r="B35" s="180">
        <v>204000.14</v>
      </c>
    </row>
    <row r="36" spans="1:2" ht="15.75">
      <c r="A36" s="96" t="s">
        <v>253</v>
      </c>
      <c r="B36" s="180">
        <v>296136.93</v>
      </c>
    </row>
    <row r="37" spans="1:2" ht="15.75">
      <c r="A37" s="96" t="s">
        <v>254</v>
      </c>
      <c r="B37" s="180"/>
    </row>
    <row r="38" spans="1:2" ht="15.75">
      <c r="A38" s="96" t="s">
        <v>255</v>
      </c>
      <c r="B38" s="180"/>
    </row>
    <row r="39" spans="1:2" ht="15.75">
      <c r="A39" s="96" t="s">
        <v>334</v>
      </c>
      <c r="B39" s="180">
        <v>234722.66</v>
      </c>
    </row>
    <row r="40" spans="1:2" ht="15.75">
      <c r="A40" s="96" t="s">
        <v>335</v>
      </c>
      <c r="B40" s="180"/>
    </row>
    <row r="41" spans="1:2" ht="15.75">
      <c r="A41" s="96" t="s">
        <v>336</v>
      </c>
      <c r="B41" s="180">
        <v>274441.58</v>
      </c>
    </row>
    <row r="42" spans="1:2" ht="15.75">
      <c r="A42" s="96" t="s">
        <v>337</v>
      </c>
      <c r="B42" s="180">
        <v>309016.51</v>
      </c>
    </row>
    <row r="43" spans="1:2" ht="15.75">
      <c r="A43" s="96" t="s">
        <v>338</v>
      </c>
      <c r="B43" s="180"/>
    </row>
    <row r="44" spans="1:2" ht="15.75">
      <c r="A44" s="96" t="s">
        <v>339</v>
      </c>
      <c r="B44" s="180">
        <v>0</v>
      </c>
    </row>
    <row r="45" spans="1:2" ht="15.75">
      <c r="A45" s="96" t="s">
        <v>410</v>
      </c>
      <c r="B45" s="180">
        <v>0</v>
      </c>
    </row>
    <row r="46" spans="1:2" ht="15.75">
      <c r="A46" s="96" t="s">
        <v>273</v>
      </c>
      <c r="B46" s="180">
        <v>0</v>
      </c>
    </row>
    <row r="47" spans="1:2" ht="15.75">
      <c r="A47" s="96" t="s">
        <v>274</v>
      </c>
      <c r="B47" s="180">
        <v>0</v>
      </c>
    </row>
    <row r="48" spans="1:2" ht="15.75">
      <c r="A48" s="96" t="s">
        <v>275</v>
      </c>
      <c r="B48" s="180">
        <v>0</v>
      </c>
    </row>
    <row r="49" spans="1:2" ht="15.75">
      <c r="A49" s="96" t="s">
        <v>256</v>
      </c>
      <c r="B49" s="180">
        <v>0</v>
      </c>
    </row>
    <row r="50" spans="1:2" ht="15.75">
      <c r="A50" s="96" t="s">
        <v>257</v>
      </c>
      <c r="B50" s="180">
        <v>0</v>
      </c>
    </row>
    <row r="51" spans="1:2" ht="15.75">
      <c r="A51" s="96" t="s">
        <v>276</v>
      </c>
      <c r="B51" s="180"/>
    </row>
    <row r="52" spans="1:2" ht="15.75">
      <c r="A52" s="96" t="s">
        <v>258</v>
      </c>
      <c r="B52" s="180">
        <v>0</v>
      </c>
    </row>
    <row r="53" spans="1:2" ht="15.75">
      <c r="A53" s="96" t="s">
        <v>259</v>
      </c>
      <c r="B53" s="180">
        <v>0</v>
      </c>
    </row>
    <row r="54" spans="1:2" ht="15.75">
      <c r="A54" s="96" t="s">
        <v>260</v>
      </c>
      <c r="B54" s="180">
        <v>0</v>
      </c>
    </row>
    <row r="55" spans="1:2" ht="15.75">
      <c r="A55" s="96" t="s">
        <v>310</v>
      </c>
      <c r="B55" s="180">
        <v>0</v>
      </c>
    </row>
    <row r="56" spans="1:2" ht="15.75">
      <c r="A56" s="96" t="s">
        <v>374</v>
      </c>
      <c r="B56" s="180">
        <v>6367.86</v>
      </c>
    </row>
    <row r="57" spans="1:2" ht="15.75">
      <c r="A57" s="96" t="s">
        <v>277</v>
      </c>
      <c r="B57" s="180">
        <v>0</v>
      </c>
    </row>
    <row r="58" spans="1:2" ht="15.75">
      <c r="A58" s="96" t="s">
        <v>278</v>
      </c>
      <c r="B58" s="180">
        <v>0</v>
      </c>
    </row>
    <row r="59" spans="1:2" ht="15.75">
      <c r="A59" s="96" t="s">
        <v>152</v>
      </c>
      <c r="B59" s="180">
        <v>0</v>
      </c>
    </row>
    <row r="60" spans="1:2" ht="15.75">
      <c r="A60" s="96" t="s">
        <v>261</v>
      </c>
      <c r="B60" s="180">
        <v>0</v>
      </c>
    </row>
    <row r="61" spans="1:2" ht="15.75">
      <c r="A61" s="96" t="s">
        <v>262</v>
      </c>
      <c r="B61" s="180">
        <v>0</v>
      </c>
    </row>
    <row r="62" spans="1:2" ht="15.75">
      <c r="A62" s="96" t="s">
        <v>263</v>
      </c>
      <c r="B62" s="180">
        <v>0</v>
      </c>
    </row>
    <row r="63" spans="1:2" ht="15.75">
      <c r="A63" s="96" t="s">
        <v>264</v>
      </c>
      <c r="B63" s="180">
        <v>0</v>
      </c>
    </row>
    <row r="64" spans="1:2" ht="15.75">
      <c r="A64" s="96" t="s">
        <v>265</v>
      </c>
      <c r="B64" s="180">
        <v>0</v>
      </c>
    </row>
    <row r="65" spans="1:3" ht="15.75">
      <c r="A65" s="96" t="s">
        <v>266</v>
      </c>
      <c r="B65" s="180">
        <v>0</v>
      </c>
    </row>
    <row r="66" spans="1:3" ht="15.75">
      <c r="A66" s="97" t="s">
        <v>267</v>
      </c>
      <c r="B66" s="183">
        <f>SUM(B8:B65)</f>
        <v>1571478.0100000002</v>
      </c>
      <c r="C66" s="152"/>
    </row>
    <row r="67" spans="1:3">
      <c r="A67" s="95"/>
      <c r="C67" s="20"/>
    </row>
    <row r="71" spans="1:3">
      <c r="B71" s="175">
        <f>+B66-B70</f>
        <v>1571478.0100000002</v>
      </c>
    </row>
  </sheetData>
  <mergeCells count="4">
    <mergeCell ref="A1:B1"/>
    <mergeCell ref="A2:B2"/>
    <mergeCell ref="A3:B3"/>
    <mergeCell ref="A4:B4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4"/>
  <sheetViews>
    <sheetView workbookViewId="0">
      <selection activeCell="B11" sqref="B11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222" t="s">
        <v>392</v>
      </c>
      <c r="B1" s="222"/>
    </row>
    <row r="2" spans="1:4" ht="18.75">
      <c r="A2" s="228" t="s">
        <v>313</v>
      </c>
      <c r="B2" s="228"/>
    </row>
    <row r="3" spans="1:4" ht="18.75">
      <c r="A3" s="228" t="str">
        <f>+'Cuenta por Cobrar'!A5:B5</f>
        <v>Del ejercicio terminado al 31 Febrero 2024</v>
      </c>
      <c r="B3" s="228"/>
    </row>
    <row r="4" spans="1:4" ht="18.75">
      <c r="A4" s="228" t="s">
        <v>0</v>
      </c>
      <c r="B4" s="228"/>
    </row>
    <row r="5" spans="1:4" ht="15.75">
      <c r="A5" s="26"/>
    </row>
    <row r="7" spans="1:4">
      <c r="A7" s="244" t="s">
        <v>123</v>
      </c>
      <c r="B7" s="229" t="s">
        <v>233</v>
      </c>
    </row>
    <row r="8" spans="1:4">
      <c r="A8" s="245"/>
      <c r="B8" s="230"/>
    </row>
    <row r="9" spans="1:4">
      <c r="A9" s="246"/>
      <c r="B9" s="231"/>
    </row>
    <row r="10" spans="1:4" ht="15.75">
      <c r="A10" s="87" t="s">
        <v>157</v>
      </c>
      <c r="B10" s="23">
        <v>768021.7</v>
      </c>
    </row>
    <row r="11" spans="1:4" ht="15.75">
      <c r="A11" s="88" t="s">
        <v>156</v>
      </c>
      <c r="B11" s="23">
        <v>1675230.36</v>
      </c>
    </row>
    <row r="12" spans="1:4" ht="15.75">
      <c r="A12" s="88" t="s">
        <v>155</v>
      </c>
      <c r="B12" s="25">
        <v>1632000.18</v>
      </c>
    </row>
    <row r="13" spans="1:4">
      <c r="A13" s="21" t="s">
        <v>124</v>
      </c>
      <c r="B13" s="22">
        <f>SUM(B10:B12)</f>
        <v>4075252.24</v>
      </c>
      <c r="D13" s="150"/>
    </row>
    <row r="14" spans="1:4">
      <c r="D14" s="11"/>
    </row>
  </sheetData>
  <mergeCells count="6">
    <mergeCell ref="A1:B1"/>
    <mergeCell ref="A3:B3"/>
    <mergeCell ref="A4:B4"/>
    <mergeCell ref="A2:B2"/>
    <mergeCell ref="B7:B9"/>
    <mergeCell ref="A7:A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95"/>
  <sheetViews>
    <sheetView showGridLines="0" topLeftCell="A16" workbookViewId="0">
      <selection activeCell="P25" sqref="P25"/>
    </sheetView>
  </sheetViews>
  <sheetFormatPr baseColWidth="10" defaultColWidth="11.42578125" defaultRowHeight="15"/>
  <cols>
    <col min="1" max="1" width="2.42578125" style="4" customWidth="1"/>
    <col min="2" max="2" width="3.85546875" style="1" customWidth="1"/>
    <col min="3" max="3" width="4.28515625" style="1" customWidth="1"/>
    <col min="4" max="4" width="55.140625" style="1" customWidth="1"/>
    <col min="5" max="5" width="1.7109375" style="1" customWidth="1"/>
    <col min="6" max="6" width="17.140625" style="1" customWidth="1"/>
    <col min="7" max="7" width="1.7109375" style="1" customWidth="1"/>
    <col min="8" max="8" width="14.140625" style="1" customWidth="1"/>
    <col min="9" max="9" width="2.7109375" style="1" customWidth="1"/>
    <col min="10" max="10" width="31" style="1" customWidth="1"/>
    <col min="11" max="11" width="12.5703125" style="1" bestFit="1" customWidth="1"/>
    <col min="12" max="12" width="11.5703125" style="1" bestFit="1" customWidth="1"/>
    <col min="13" max="13" width="11.42578125" style="1"/>
    <col min="14" max="16384" width="11.42578125" style="4"/>
  </cols>
  <sheetData>
    <row r="2" spans="2:13" ht="18.75">
      <c r="C2" s="228" t="str">
        <f>+'ESF SNS'!C2:H2</f>
        <v>HOSPITAL MUNICIPAL FANTINO</v>
      </c>
      <c r="D2" s="228"/>
      <c r="E2" s="228"/>
      <c r="F2" s="228"/>
      <c r="G2" s="228"/>
      <c r="H2" s="228"/>
    </row>
    <row r="3" spans="2:13" ht="15.75">
      <c r="C3" s="243" t="s">
        <v>173</v>
      </c>
      <c r="D3" s="243"/>
      <c r="E3" s="243"/>
      <c r="F3" s="243"/>
      <c r="G3" s="243"/>
      <c r="H3" s="243"/>
    </row>
    <row r="4" spans="2:13" ht="15.75">
      <c r="C4" s="243" t="str">
        <f>+'ESF SNS'!C4:H4</f>
        <v>Al 28 de Febrero de 2025</v>
      </c>
      <c r="D4" s="243"/>
      <c r="E4" s="243"/>
      <c r="F4" s="243"/>
      <c r="G4" s="243"/>
      <c r="H4" s="243"/>
    </row>
    <row r="5" spans="2:13" ht="15.75">
      <c r="C5" s="243" t="s">
        <v>0</v>
      </c>
      <c r="D5" s="243"/>
      <c r="E5" s="243"/>
      <c r="F5" s="243"/>
      <c r="G5" s="243"/>
      <c r="H5" s="243"/>
    </row>
    <row r="6" spans="2:13">
      <c r="D6" s="49"/>
      <c r="E6" s="49"/>
      <c r="F6" s="54"/>
    </row>
    <row r="7" spans="2:13">
      <c r="F7" s="70">
        <v>2023</v>
      </c>
      <c r="G7" s="50"/>
      <c r="H7" s="70">
        <v>2024</v>
      </c>
    </row>
    <row r="8" spans="2:13">
      <c r="C8" s="6" t="s">
        <v>174</v>
      </c>
      <c r="D8" s="51"/>
      <c r="E8" s="51"/>
      <c r="F8" s="52"/>
      <c r="G8" s="53"/>
      <c r="H8" s="53"/>
      <c r="K8" s="54"/>
    </row>
    <row r="9" spans="2:13" customFormat="1">
      <c r="B9" s="2"/>
      <c r="C9" s="2"/>
      <c r="D9" s="73" t="s">
        <v>175</v>
      </c>
      <c r="E9" s="1"/>
      <c r="F9" s="56">
        <v>0</v>
      </c>
      <c r="G9" s="57"/>
      <c r="H9" s="56">
        <v>0</v>
      </c>
      <c r="I9" s="2"/>
      <c r="J9" s="2"/>
      <c r="K9" s="56"/>
      <c r="L9" s="2"/>
      <c r="M9" s="2"/>
    </row>
    <row r="10" spans="2:13" customFormat="1">
      <c r="B10" s="2"/>
      <c r="C10" s="2"/>
      <c r="D10" s="73" t="s">
        <v>176</v>
      </c>
      <c r="E10" s="1"/>
      <c r="F10" s="56">
        <v>0</v>
      </c>
      <c r="G10" s="57"/>
      <c r="H10" s="56">
        <v>0</v>
      </c>
      <c r="I10" s="2"/>
      <c r="J10" s="2"/>
      <c r="K10" s="56"/>
      <c r="L10" s="2"/>
      <c r="M10" s="2"/>
    </row>
    <row r="11" spans="2:13" customFormat="1">
      <c r="B11" s="2"/>
      <c r="C11" s="2"/>
      <c r="D11" s="73" t="s">
        <v>177</v>
      </c>
      <c r="E11" s="1"/>
      <c r="F11" s="56">
        <v>0</v>
      </c>
      <c r="G11" s="57"/>
      <c r="H11" s="56">
        <v>0</v>
      </c>
      <c r="I11" s="2"/>
      <c r="J11" s="2"/>
      <c r="K11" s="56"/>
      <c r="L11" s="2"/>
      <c r="M11" s="2"/>
    </row>
    <row r="12" spans="2:13">
      <c r="D12" s="73" t="s">
        <v>178</v>
      </c>
      <c r="F12" s="54"/>
      <c r="G12" s="55"/>
      <c r="H12" s="54"/>
      <c r="K12" s="54"/>
    </row>
    <row r="13" spans="2:13" customFormat="1">
      <c r="B13" s="2"/>
      <c r="C13" s="2"/>
      <c r="D13" s="73" t="s">
        <v>179</v>
      </c>
      <c r="E13" s="1"/>
      <c r="F13" s="56">
        <v>0</v>
      </c>
      <c r="G13" s="57"/>
      <c r="H13" s="56">
        <v>0</v>
      </c>
      <c r="I13" s="2"/>
      <c r="J13" s="2"/>
      <c r="K13" s="56"/>
      <c r="L13" s="2"/>
      <c r="M13" s="2"/>
    </row>
    <row r="14" spans="2:13" customFormat="1">
      <c r="B14" s="2"/>
      <c r="C14" s="2"/>
      <c r="D14" s="73" t="s">
        <v>180</v>
      </c>
      <c r="E14" s="1"/>
      <c r="F14" s="56">
        <v>0</v>
      </c>
      <c r="G14" s="57"/>
      <c r="H14" s="56">
        <v>0</v>
      </c>
      <c r="I14" s="2"/>
      <c r="J14" s="2"/>
      <c r="K14" s="56"/>
      <c r="L14" s="2"/>
      <c r="M14" s="2"/>
    </row>
    <row r="15" spans="2:13" customFormat="1">
      <c r="B15" s="2"/>
      <c r="C15" s="2"/>
      <c r="D15" s="73" t="s">
        <v>181</v>
      </c>
      <c r="E15" s="1"/>
      <c r="F15" s="56">
        <v>0</v>
      </c>
      <c r="G15" s="57"/>
      <c r="H15" s="56">
        <v>0</v>
      </c>
      <c r="I15" s="2"/>
      <c r="J15" s="2"/>
      <c r="K15" s="56"/>
      <c r="L15" s="2"/>
      <c r="M15" s="2"/>
    </row>
    <row r="16" spans="2:13" customFormat="1">
      <c r="B16" s="2"/>
      <c r="C16" s="2"/>
      <c r="D16" s="73" t="s">
        <v>182</v>
      </c>
      <c r="E16" s="1"/>
      <c r="F16" s="56">
        <v>0</v>
      </c>
      <c r="G16" s="57"/>
      <c r="H16" s="56">
        <v>0</v>
      </c>
      <c r="I16" s="2"/>
      <c r="J16" s="2"/>
      <c r="K16" s="56"/>
      <c r="L16" s="2"/>
      <c r="M16" s="2"/>
    </row>
    <row r="17" spans="2:13" customFormat="1">
      <c r="B17" s="2"/>
      <c r="C17" s="64"/>
      <c r="D17" s="74"/>
      <c r="E17" s="2"/>
      <c r="F17" s="56"/>
      <c r="G17" s="56"/>
      <c r="H17" s="56"/>
      <c r="I17" s="2"/>
      <c r="J17" s="2"/>
      <c r="K17" s="56"/>
      <c r="L17" s="2"/>
      <c r="M17" s="2"/>
    </row>
    <row r="18" spans="2:13" customFormat="1" ht="30">
      <c r="B18" s="2"/>
      <c r="C18" s="2"/>
      <c r="D18" s="73" t="s">
        <v>183</v>
      </c>
      <c r="E18" s="1"/>
      <c r="F18" s="56">
        <v>0</v>
      </c>
      <c r="G18" s="57"/>
      <c r="H18" s="56">
        <v>0</v>
      </c>
      <c r="I18" s="2"/>
      <c r="J18" s="2"/>
      <c r="K18" s="56"/>
      <c r="L18" s="2"/>
      <c r="M18" s="2"/>
    </row>
    <row r="19" spans="2:13">
      <c r="D19" s="73" t="s">
        <v>184</v>
      </c>
      <c r="F19" s="54"/>
      <c r="G19" s="55"/>
      <c r="H19" s="54"/>
      <c r="K19" s="54"/>
    </row>
    <row r="20" spans="2:13" customFormat="1">
      <c r="B20" s="2"/>
      <c r="C20" s="2"/>
      <c r="D20" s="73" t="s">
        <v>185</v>
      </c>
      <c r="E20" s="1"/>
      <c r="F20" s="56"/>
      <c r="G20" s="57"/>
      <c r="H20" s="56"/>
      <c r="I20" s="2"/>
      <c r="J20" s="2"/>
      <c r="K20" s="56"/>
      <c r="L20" s="2"/>
      <c r="M20" s="2"/>
    </row>
    <row r="21" spans="2:13" customFormat="1">
      <c r="B21" s="2"/>
      <c r="C21" s="2"/>
      <c r="D21" s="73" t="s">
        <v>186</v>
      </c>
      <c r="E21" s="1"/>
      <c r="F21" s="56">
        <v>0</v>
      </c>
      <c r="G21" s="57"/>
      <c r="H21" s="56">
        <v>0</v>
      </c>
      <c r="I21" s="2"/>
      <c r="J21" s="2"/>
      <c r="K21" s="56"/>
      <c r="L21" s="2"/>
      <c r="M21" s="2"/>
    </row>
    <row r="22" spans="2:13">
      <c r="D22" s="73" t="s">
        <v>187</v>
      </c>
      <c r="F22" s="54"/>
      <c r="G22" s="55"/>
      <c r="H22" s="54"/>
      <c r="K22" s="54"/>
    </row>
    <row r="23" spans="2:13" customFormat="1">
      <c r="B23" s="2"/>
      <c r="C23" s="2"/>
      <c r="D23" s="73" t="s">
        <v>188</v>
      </c>
      <c r="E23" s="1"/>
      <c r="F23" s="56">
        <v>0</v>
      </c>
      <c r="G23" s="57"/>
      <c r="H23" s="56"/>
      <c r="I23" s="2"/>
      <c r="J23" s="2"/>
      <c r="K23" s="56"/>
      <c r="L23" s="2"/>
      <c r="M23" s="2"/>
    </row>
    <row r="24" spans="2:13" customFormat="1">
      <c r="B24" s="2"/>
      <c r="C24" s="2"/>
      <c r="D24" s="73" t="s">
        <v>189</v>
      </c>
      <c r="E24" s="1"/>
      <c r="F24" s="56">
        <v>0</v>
      </c>
      <c r="G24" s="57"/>
      <c r="H24" s="56">
        <v>0</v>
      </c>
      <c r="I24" s="2"/>
      <c r="J24" s="2"/>
      <c r="K24" s="56"/>
      <c r="L24" s="2"/>
      <c r="M24" s="2"/>
    </row>
    <row r="25" spans="2:13">
      <c r="D25" s="73" t="s">
        <v>190</v>
      </c>
      <c r="F25" s="65"/>
      <c r="G25" s="55"/>
      <c r="H25" s="65">
        <v>0</v>
      </c>
      <c r="I25" s="75"/>
      <c r="J25" s="75"/>
      <c r="K25" s="54"/>
    </row>
    <row r="26" spans="2:13">
      <c r="C26" s="6" t="s">
        <v>191</v>
      </c>
      <c r="F26" s="59">
        <f>SUM(F9:F25)</f>
        <v>0</v>
      </c>
      <c r="G26" s="55"/>
      <c r="H26" s="59">
        <f>SUM(H9:H25)</f>
        <v>0</v>
      </c>
      <c r="K26" s="54"/>
      <c r="L26" s="54"/>
    </row>
    <row r="27" spans="2:13">
      <c r="D27" s="1" t="s">
        <v>16</v>
      </c>
      <c r="F27" s="54"/>
      <c r="G27" s="54"/>
      <c r="H27" s="54"/>
    </row>
    <row r="28" spans="2:13">
      <c r="C28" s="6" t="s">
        <v>192</v>
      </c>
      <c r="D28" s="51"/>
      <c r="E28" s="51"/>
      <c r="F28" s="59"/>
      <c r="G28" s="54"/>
      <c r="H28" s="54"/>
      <c r="K28" s="54"/>
    </row>
    <row r="29" spans="2:13" customFormat="1">
      <c r="B29" s="2"/>
      <c r="C29" s="2"/>
      <c r="D29" s="73" t="s">
        <v>193</v>
      </c>
      <c r="E29" s="1"/>
      <c r="F29" s="56">
        <v>0</v>
      </c>
      <c r="G29" s="57"/>
      <c r="H29" s="56">
        <v>0</v>
      </c>
      <c r="I29" s="2"/>
      <c r="J29" s="2"/>
      <c r="K29" s="56"/>
      <c r="L29" s="2"/>
      <c r="M29" s="2"/>
    </row>
    <row r="30" spans="2:13" customFormat="1">
      <c r="B30" s="2"/>
      <c r="C30" s="2"/>
      <c r="D30" s="73" t="s">
        <v>194</v>
      </c>
      <c r="E30" s="1"/>
      <c r="F30" s="56">
        <v>0</v>
      </c>
      <c r="G30" s="57"/>
      <c r="H30" s="56">
        <v>0</v>
      </c>
      <c r="I30" s="2"/>
      <c r="J30" s="2"/>
      <c r="K30" s="56"/>
      <c r="L30" s="2"/>
      <c r="M30" s="2"/>
    </row>
    <row r="31" spans="2:13" customFormat="1" ht="30">
      <c r="B31" s="2"/>
      <c r="C31" s="2"/>
      <c r="D31" s="73" t="s">
        <v>195</v>
      </c>
      <c r="E31" s="1"/>
      <c r="F31" s="56">
        <v>0</v>
      </c>
      <c r="G31" s="57"/>
      <c r="H31" s="56">
        <v>0</v>
      </c>
      <c r="I31" s="2"/>
      <c r="J31" s="2"/>
      <c r="K31" s="56"/>
      <c r="L31" s="2"/>
      <c r="M31" s="2"/>
    </row>
    <row r="32" spans="2:13" customFormat="1" ht="30">
      <c r="B32" s="2"/>
      <c r="C32" s="2"/>
      <c r="D32" s="73" t="s">
        <v>196</v>
      </c>
      <c r="E32" s="1"/>
      <c r="F32" s="56">
        <v>0</v>
      </c>
      <c r="G32" s="57"/>
      <c r="H32" s="56">
        <v>0</v>
      </c>
      <c r="I32" s="2"/>
      <c r="J32" s="2"/>
      <c r="K32" s="56"/>
      <c r="L32" s="2"/>
      <c r="M32" s="2"/>
    </row>
    <row r="33" spans="2:13" customFormat="1" ht="30">
      <c r="B33" s="2"/>
      <c r="C33" s="2"/>
      <c r="D33" s="73" t="s">
        <v>197</v>
      </c>
      <c r="E33" s="1"/>
      <c r="F33" s="56">
        <v>0</v>
      </c>
      <c r="G33" s="57"/>
      <c r="H33" s="56">
        <v>0</v>
      </c>
      <c r="I33" s="2"/>
      <c r="J33" s="2"/>
      <c r="K33" s="56"/>
      <c r="L33" s="2"/>
      <c r="M33" s="2"/>
    </row>
    <row r="34" spans="2:13" customFormat="1">
      <c r="B34" s="2"/>
      <c r="C34" s="2"/>
      <c r="D34" s="73" t="s">
        <v>182</v>
      </c>
      <c r="E34" s="1"/>
      <c r="F34" s="56">
        <v>0</v>
      </c>
      <c r="G34" s="57"/>
      <c r="H34" s="56">
        <v>0</v>
      </c>
      <c r="I34" s="2"/>
      <c r="J34" s="2"/>
      <c r="K34" s="56"/>
      <c r="L34" s="2"/>
      <c r="M34" s="2"/>
    </row>
    <row r="35" spans="2:13" customFormat="1">
      <c r="B35" s="2"/>
      <c r="C35" s="64"/>
      <c r="D35" s="74"/>
      <c r="E35" s="2"/>
      <c r="F35" s="56"/>
      <c r="G35" s="56"/>
      <c r="H35" s="56"/>
      <c r="I35" s="2"/>
      <c r="J35" s="2"/>
      <c r="K35" s="56"/>
      <c r="L35" s="2"/>
      <c r="M35" s="2"/>
    </row>
    <row r="36" spans="2:13">
      <c r="D36" s="73" t="s">
        <v>198</v>
      </c>
      <c r="F36" s="54"/>
      <c r="G36" s="55"/>
      <c r="H36" s="54"/>
      <c r="K36" s="54"/>
    </row>
    <row r="37" spans="2:13" ht="30">
      <c r="D37" s="73" t="s">
        <v>199</v>
      </c>
      <c r="F37" s="65"/>
      <c r="G37" s="55"/>
      <c r="H37" s="65"/>
      <c r="K37" s="54"/>
    </row>
    <row r="38" spans="2:13" customFormat="1" ht="30">
      <c r="B38" s="2"/>
      <c r="C38" s="2"/>
      <c r="D38" s="73" t="s">
        <v>200</v>
      </c>
      <c r="E38" s="1"/>
      <c r="F38" s="56">
        <v>0</v>
      </c>
      <c r="G38" s="57"/>
      <c r="H38" s="56">
        <v>0</v>
      </c>
      <c r="I38" s="2"/>
      <c r="J38" s="2"/>
      <c r="K38" s="56"/>
      <c r="L38" s="2"/>
      <c r="M38" s="2"/>
    </row>
    <row r="39" spans="2:13" customFormat="1" ht="30">
      <c r="B39" s="2"/>
      <c r="C39" s="2"/>
      <c r="D39" s="73" t="s">
        <v>201</v>
      </c>
      <c r="E39" s="1"/>
      <c r="F39" s="56">
        <v>0</v>
      </c>
      <c r="G39" s="57"/>
      <c r="H39" s="56">
        <v>0</v>
      </c>
      <c r="I39" s="2"/>
      <c r="J39" s="2"/>
      <c r="K39" s="56"/>
      <c r="L39" s="2"/>
      <c r="M39" s="2"/>
    </row>
    <row r="40" spans="2:13" customFormat="1" ht="30">
      <c r="B40" s="2"/>
      <c r="C40" s="2"/>
      <c r="D40" s="73" t="s">
        <v>202</v>
      </c>
      <c r="E40" s="1"/>
      <c r="F40" s="56">
        <v>0</v>
      </c>
      <c r="G40" s="57"/>
      <c r="H40" s="56">
        <v>0</v>
      </c>
      <c r="I40" s="2"/>
      <c r="J40" s="2"/>
      <c r="K40" s="56"/>
      <c r="L40" s="2"/>
      <c r="M40" s="2"/>
    </row>
    <row r="41" spans="2:13" customFormat="1">
      <c r="B41" s="2"/>
      <c r="C41" s="2"/>
      <c r="D41" s="73" t="s">
        <v>203</v>
      </c>
      <c r="E41" s="1"/>
      <c r="F41" s="56">
        <v>0</v>
      </c>
      <c r="G41" s="57"/>
      <c r="H41" s="56">
        <v>0</v>
      </c>
      <c r="I41" s="2"/>
      <c r="J41" s="2"/>
      <c r="K41" s="56"/>
      <c r="L41" s="2"/>
      <c r="M41" s="2"/>
    </row>
    <row r="42" spans="2:13" customFormat="1">
      <c r="B42" s="2"/>
      <c r="C42" s="2"/>
      <c r="D42" s="73" t="s">
        <v>190</v>
      </c>
      <c r="E42" s="1"/>
      <c r="F42" s="58">
        <v>0</v>
      </c>
      <c r="G42" s="57"/>
      <c r="H42" s="58">
        <v>0</v>
      </c>
      <c r="I42" s="61"/>
      <c r="J42" s="61"/>
      <c r="K42" s="56"/>
      <c r="L42" s="2"/>
      <c r="M42" s="2"/>
    </row>
    <row r="43" spans="2:13">
      <c r="C43" s="6" t="s">
        <v>204</v>
      </c>
      <c r="F43" s="59">
        <f>SUM(F29:F42)</f>
        <v>0</v>
      </c>
      <c r="G43" s="55"/>
      <c r="H43" s="59">
        <f>SUM(H29:H42)</f>
        <v>0</v>
      </c>
      <c r="K43" s="54"/>
      <c r="L43" s="54"/>
    </row>
    <row r="44" spans="2:13">
      <c r="C44" s="6"/>
      <c r="F44" s="54"/>
      <c r="G44" s="54"/>
      <c r="H44" s="54"/>
    </row>
    <row r="45" spans="2:13" customFormat="1">
      <c r="B45" s="2"/>
      <c r="C45" s="64" t="s">
        <v>205</v>
      </c>
      <c r="D45" s="76"/>
      <c r="E45" s="76"/>
      <c r="F45" s="59"/>
      <c r="G45" s="54"/>
      <c r="H45" s="54"/>
      <c r="I45" s="1"/>
      <c r="J45" s="1"/>
      <c r="K45" s="54"/>
      <c r="L45" s="2"/>
      <c r="M45" s="2"/>
    </row>
    <row r="46" spans="2:13" customFormat="1">
      <c r="B46" s="2"/>
      <c r="C46" s="2"/>
      <c r="D46" s="73" t="s">
        <v>206</v>
      </c>
      <c r="E46" s="1"/>
      <c r="F46" s="56">
        <v>0</v>
      </c>
      <c r="G46" s="57"/>
      <c r="H46" s="56">
        <v>0</v>
      </c>
      <c r="I46" s="2"/>
      <c r="J46" s="2"/>
      <c r="K46" s="56"/>
      <c r="L46" s="2"/>
      <c r="M46" s="2"/>
    </row>
    <row r="47" spans="2:13" customFormat="1">
      <c r="B47" s="2"/>
      <c r="C47" s="2"/>
      <c r="D47" s="73" t="s">
        <v>207</v>
      </c>
      <c r="E47" s="1"/>
      <c r="F47" s="56">
        <v>0</v>
      </c>
      <c r="G47" s="57"/>
      <c r="H47" s="56">
        <v>0</v>
      </c>
      <c r="I47" s="2"/>
      <c r="J47" s="2"/>
      <c r="K47" s="56"/>
      <c r="L47" s="2"/>
      <c r="M47" s="2"/>
    </row>
    <row r="48" spans="2:13" customFormat="1">
      <c r="B48" s="2"/>
      <c r="C48" s="2"/>
      <c r="D48" s="73" t="s">
        <v>208</v>
      </c>
      <c r="E48" s="1"/>
      <c r="F48" s="56">
        <v>0</v>
      </c>
      <c r="G48" s="57"/>
      <c r="H48" s="56">
        <v>0</v>
      </c>
      <c r="I48" s="2"/>
      <c r="J48" s="2"/>
      <c r="K48" s="56"/>
      <c r="L48" s="2"/>
      <c r="M48" s="2"/>
    </row>
    <row r="49" spans="2:13" customFormat="1" ht="30">
      <c r="B49" s="2"/>
      <c r="C49" s="2"/>
      <c r="D49" s="73" t="s">
        <v>209</v>
      </c>
      <c r="E49" s="1"/>
      <c r="F49" s="56">
        <v>0</v>
      </c>
      <c r="G49" s="57"/>
      <c r="H49" s="56">
        <v>0</v>
      </c>
      <c r="I49" s="2"/>
      <c r="J49" s="2"/>
      <c r="K49" s="56"/>
      <c r="L49" s="2"/>
      <c r="M49" s="2"/>
    </row>
    <row r="50" spans="2:13" customFormat="1">
      <c r="B50" s="2"/>
      <c r="C50" s="2"/>
      <c r="D50" s="73" t="s">
        <v>182</v>
      </c>
      <c r="E50" s="1"/>
      <c r="F50" s="56">
        <v>0</v>
      </c>
      <c r="G50" s="57"/>
      <c r="H50" s="56">
        <v>0</v>
      </c>
      <c r="I50" s="2"/>
      <c r="J50" s="2"/>
      <c r="K50" s="56"/>
      <c r="L50" s="2"/>
      <c r="M50" s="2"/>
    </row>
    <row r="51" spans="2:13" customFormat="1">
      <c r="B51" s="2"/>
      <c r="C51" s="64"/>
      <c r="D51" s="74"/>
      <c r="E51" s="2"/>
      <c r="F51" s="56"/>
      <c r="G51" s="56"/>
      <c r="H51" s="56"/>
      <c r="I51" s="2"/>
      <c r="J51" s="2"/>
      <c r="K51" s="56"/>
      <c r="L51" s="2"/>
      <c r="M51" s="2"/>
    </row>
    <row r="52" spans="2:13" customFormat="1" ht="30">
      <c r="B52" s="2"/>
      <c r="C52" s="2"/>
      <c r="D52" s="73" t="s">
        <v>210</v>
      </c>
      <c r="E52" s="1"/>
      <c r="F52" s="56">
        <v>0</v>
      </c>
      <c r="G52" s="57"/>
      <c r="H52" s="56">
        <v>0</v>
      </c>
      <c r="I52" s="2"/>
      <c r="J52" s="2"/>
      <c r="K52" s="56"/>
      <c r="L52" s="2"/>
      <c r="M52" s="2"/>
    </row>
    <row r="53" spans="2:13" customFormat="1" ht="30">
      <c r="B53" s="2"/>
      <c r="C53" s="2"/>
      <c r="D53" s="73" t="s">
        <v>211</v>
      </c>
      <c r="E53" s="1"/>
      <c r="F53" s="56">
        <v>0</v>
      </c>
      <c r="G53" s="57"/>
      <c r="H53" s="56">
        <v>0</v>
      </c>
      <c r="I53" s="2"/>
      <c r="J53" s="2"/>
      <c r="K53" s="56"/>
      <c r="L53" s="2"/>
      <c r="M53" s="2"/>
    </row>
    <row r="54" spans="2:13" customFormat="1">
      <c r="B54" s="2"/>
      <c r="C54" s="2"/>
      <c r="D54" s="73" t="s">
        <v>212</v>
      </c>
      <c r="E54" s="1"/>
      <c r="F54" s="56">
        <v>0</v>
      </c>
      <c r="G54" s="57"/>
      <c r="H54" s="56">
        <v>0</v>
      </c>
      <c r="I54" s="2"/>
      <c r="J54" s="2"/>
      <c r="K54" s="56"/>
      <c r="L54" s="2"/>
      <c r="M54" s="2"/>
    </row>
    <row r="55" spans="2:13" customFormat="1">
      <c r="B55" s="2"/>
      <c r="C55" s="2"/>
      <c r="D55" s="73" t="s">
        <v>213</v>
      </c>
      <c r="E55" s="1"/>
      <c r="F55" s="56">
        <v>0</v>
      </c>
      <c r="G55" s="57"/>
      <c r="H55" s="56">
        <v>0</v>
      </c>
      <c r="I55" s="2"/>
      <c r="J55" s="2"/>
      <c r="K55" s="56"/>
      <c r="L55" s="2"/>
      <c r="M55" s="2"/>
    </row>
    <row r="56" spans="2:13" customFormat="1" ht="30">
      <c r="B56" s="2"/>
      <c r="C56" s="2"/>
      <c r="D56" s="73" t="s">
        <v>214</v>
      </c>
      <c r="E56" s="1"/>
      <c r="F56" s="56">
        <v>0</v>
      </c>
      <c r="G56" s="57"/>
      <c r="H56" s="56">
        <v>0</v>
      </c>
      <c r="I56" s="2"/>
      <c r="J56" s="2"/>
      <c r="K56" s="56"/>
      <c r="L56" s="2"/>
      <c r="M56" s="2"/>
    </row>
    <row r="57" spans="2:13" customFormat="1">
      <c r="B57" s="2"/>
      <c r="C57" s="2"/>
      <c r="D57" s="73" t="s">
        <v>190</v>
      </c>
      <c r="E57" s="1"/>
      <c r="F57" s="58">
        <v>0</v>
      </c>
      <c r="G57" s="57"/>
      <c r="H57" s="58">
        <v>0</v>
      </c>
      <c r="I57" s="61"/>
      <c r="J57" s="61"/>
      <c r="K57" s="56"/>
      <c r="L57" s="2"/>
      <c r="M57" s="2"/>
    </row>
    <row r="58" spans="2:13" customFormat="1">
      <c r="B58" s="2"/>
      <c r="C58" s="64" t="s">
        <v>215</v>
      </c>
      <c r="D58" s="2"/>
      <c r="E58" s="2"/>
      <c r="F58" s="59">
        <f>SUM(F46:F57)</f>
        <v>0</v>
      </c>
      <c r="G58" s="57"/>
      <c r="H58" s="59">
        <f>SUM(H46:H57)</f>
        <v>0</v>
      </c>
      <c r="I58" s="2"/>
      <c r="J58" s="2"/>
      <c r="K58" s="56"/>
      <c r="L58" s="56"/>
      <c r="M58" s="2"/>
    </row>
    <row r="59" spans="2:13" customFormat="1">
      <c r="B59" s="2"/>
      <c r="C59" s="64"/>
      <c r="D59" s="2"/>
      <c r="E59" s="2"/>
      <c r="F59" s="56"/>
      <c r="G59" s="56"/>
      <c r="H59" s="56"/>
      <c r="I59" s="2"/>
      <c r="J59" s="2"/>
      <c r="K59" s="56"/>
      <c r="L59" s="2"/>
      <c r="M59" s="2"/>
    </row>
    <row r="60" spans="2:13">
      <c r="C60" s="72" t="s">
        <v>216</v>
      </c>
      <c r="F60" s="54">
        <f>+F26+F43</f>
        <v>0</v>
      </c>
      <c r="G60" s="55"/>
      <c r="H60" s="54">
        <f>SUM(H26,H43,H58)</f>
        <v>0</v>
      </c>
      <c r="K60" s="54"/>
      <c r="L60" s="54"/>
    </row>
    <row r="61" spans="2:13">
      <c r="C61" s="1" t="s">
        <v>217</v>
      </c>
      <c r="F61" s="65"/>
      <c r="G61" s="55"/>
      <c r="H61" s="65"/>
      <c r="K61" s="54"/>
    </row>
    <row r="62" spans="2:13" ht="15.75" thickBot="1">
      <c r="C62" s="6" t="s">
        <v>218</v>
      </c>
      <c r="F62" s="62">
        <f>SUM(F60:F61)</f>
        <v>0</v>
      </c>
      <c r="G62" s="63"/>
      <c r="H62" s="62">
        <f>SUM(H60:H61)</f>
        <v>0</v>
      </c>
      <c r="K62" s="54"/>
    </row>
    <row r="63" spans="2:13" ht="15.75" thickTop="1">
      <c r="C63" s="6"/>
      <c r="F63" s="53"/>
      <c r="G63" s="53"/>
      <c r="H63" s="53"/>
    </row>
    <row r="65" spans="3:15">
      <c r="C65" s="1" t="str">
        <f>+[1]ESF!C65</f>
        <v>Las notas en las páginas 7 a 20 son parte integral de estos Estados Financieros.</v>
      </c>
      <c r="H65" s="54"/>
      <c r="N65" s="1"/>
      <c r="O65" s="1"/>
    </row>
    <row r="66" spans="3:15">
      <c r="D66" s="6"/>
      <c r="E66" s="6"/>
      <c r="H66" s="54"/>
    </row>
    <row r="67" spans="3:15">
      <c r="H67" s="54"/>
    </row>
    <row r="68" spans="3:15">
      <c r="D68" s="1" t="s">
        <v>219</v>
      </c>
      <c r="F68" s="54">
        <f>+F62-[1]BC!J14</f>
        <v>-23074685.759999998</v>
      </c>
      <c r="H68" s="54">
        <f>+H62-[1]BC!M14</f>
        <v>-192226</v>
      </c>
    </row>
    <row r="69" spans="3:15">
      <c r="F69" s="54"/>
      <c r="H69" s="77"/>
    </row>
    <row r="70" spans="3:15">
      <c r="F70" s="54"/>
    </row>
    <row r="71" spans="3:15">
      <c r="F71" s="54"/>
    </row>
    <row r="85" spans="6:8">
      <c r="F85" s="78"/>
      <c r="G85" s="78"/>
      <c r="H85" s="78"/>
    </row>
    <row r="86" spans="6:8">
      <c r="F86" s="78"/>
      <c r="G86" s="78"/>
      <c r="H86" s="78"/>
    </row>
    <row r="87" spans="6:8">
      <c r="F87" s="78"/>
      <c r="G87" s="78"/>
      <c r="H87" s="78"/>
    </row>
    <row r="88" spans="6:8">
      <c r="F88" s="78"/>
      <c r="G88" s="78"/>
      <c r="H88" s="78"/>
    </row>
    <row r="89" spans="6:8">
      <c r="F89" s="78"/>
      <c r="G89" s="78"/>
      <c r="H89" s="78"/>
    </row>
    <row r="90" spans="6:8">
      <c r="F90" s="78"/>
      <c r="G90" s="78"/>
      <c r="H90" s="78"/>
    </row>
    <row r="91" spans="6:8">
      <c r="F91" s="78"/>
      <c r="G91" s="78"/>
      <c r="H91" s="78"/>
    </row>
    <row r="92" spans="6:8">
      <c r="F92" s="78"/>
      <c r="G92" s="78"/>
      <c r="H92" s="78"/>
    </row>
    <row r="93" spans="6:8">
      <c r="F93" s="78"/>
      <c r="G93" s="78"/>
      <c r="H93" s="78"/>
    </row>
    <row r="94" spans="6:8">
      <c r="F94" s="78"/>
      <c r="G94" s="78"/>
      <c r="H94" s="78"/>
    </row>
    <row r="95" spans="6:8">
      <c r="F95" s="78"/>
      <c r="G95" s="78"/>
      <c r="H95" s="78"/>
    </row>
  </sheetData>
  <mergeCells count="4">
    <mergeCell ref="C2:H2"/>
    <mergeCell ref="C3:H3"/>
    <mergeCell ref="C4:H4"/>
    <mergeCell ref="C5:H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13"/>
  <sheetViews>
    <sheetView zoomScaleNormal="100" workbookViewId="0">
      <selection activeCell="B13" sqref="B13"/>
    </sheetView>
  </sheetViews>
  <sheetFormatPr baseColWidth="10" defaultRowHeight="15"/>
  <cols>
    <col min="1" max="1" width="44.28515625" customWidth="1"/>
    <col min="2" max="2" width="43.140625" customWidth="1"/>
  </cols>
  <sheetData>
    <row r="1" spans="1:2" ht="18.75">
      <c r="A1" s="228" t="s">
        <v>234</v>
      </c>
      <c r="B1" s="228"/>
    </row>
    <row r="2" spans="1:2" ht="18.75">
      <c r="A2" s="228" t="s">
        <v>316</v>
      </c>
      <c r="B2" s="228"/>
    </row>
    <row r="3" spans="1:2" ht="18.75">
      <c r="A3" s="228" t="str">
        <f>+'Benef. Empl x p Corto Plazo'!A4:B4</f>
        <v>Del ejercicio terminado al 31 Febrero 2024</v>
      </c>
      <c r="B3" s="228"/>
    </row>
    <row r="4" spans="1:2" ht="18.75">
      <c r="A4" s="228" t="s">
        <v>0</v>
      </c>
      <c r="B4" s="228"/>
    </row>
    <row r="5" spans="1:2" ht="18.75">
      <c r="A5" s="43"/>
      <c r="B5" s="43"/>
    </row>
    <row r="6" spans="1:2" ht="15.75">
      <c r="B6" s="35"/>
    </row>
    <row r="7" spans="1:2" ht="15.75"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6" t="s">
        <v>304</v>
      </c>
      <c r="B11" s="114"/>
    </row>
    <row r="12" spans="1:2" ht="15.75" hidden="1">
      <c r="A12" s="47"/>
      <c r="B12" s="34"/>
    </row>
    <row r="13" spans="1:2" ht="15.75">
      <c r="A13" s="36" t="s">
        <v>326</v>
      </c>
      <c r="B13" s="13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7"/>
  <sheetViews>
    <sheetView workbookViewId="0">
      <selection activeCell="B14" sqref="B14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5" ht="15.75">
      <c r="A1" s="222" t="s">
        <v>392</v>
      </c>
      <c r="B1" s="222"/>
    </row>
    <row r="2" spans="1:5" ht="18.75">
      <c r="A2" s="228" t="s">
        <v>319</v>
      </c>
      <c r="B2" s="228"/>
    </row>
    <row r="3" spans="1:5" ht="18.75">
      <c r="A3" s="228" t="str">
        <f>+'Benef. Empl x pagar Larg. Plaz'!A4:B4</f>
        <v>Del ejercicio terminado al 31 Febrero 2024</v>
      </c>
      <c r="B3" s="228"/>
    </row>
    <row r="4" spans="1:5" ht="18.75">
      <c r="A4" s="228" t="s">
        <v>0</v>
      </c>
      <c r="B4" s="228"/>
    </row>
    <row r="5" spans="1:5" ht="15.75">
      <c r="B5" s="35"/>
    </row>
    <row r="6" spans="1:5" ht="15.75">
      <c r="B6" s="35"/>
    </row>
    <row r="7" spans="1:5" ht="15.75">
      <c r="B7" s="35"/>
    </row>
    <row r="8" spans="1:5">
      <c r="A8" s="247" t="s">
        <v>119</v>
      </c>
      <c r="B8" s="229" t="s">
        <v>233</v>
      </c>
    </row>
    <row r="9" spans="1:5">
      <c r="A9" s="248"/>
      <c r="B9" s="230"/>
    </row>
    <row r="10" spans="1:5">
      <c r="A10" s="249"/>
      <c r="B10" s="231"/>
    </row>
    <row r="11" spans="1:5" ht="15.75">
      <c r="A11" s="66" t="s">
        <v>142</v>
      </c>
      <c r="B11" s="192">
        <v>3012481</v>
      </c>
      <c r="E11">
        <v>3930983.79</v>
      </c>
    </row>
    <row r="12" spans="1:5" ht="15.75">
      <c r="A12" s="38" t="s">
        <v>140</v>
      </c>
      <c r="B12" s="214">
        <f>+'ESF SNS'!F57</f>
        <v>-36059.430000000168</v>
      </c>
    </row>
    <row r="13" spans="1:5" ht="15.75">
      <c r="A13" s="67" t="s">
        <v>141</v>
      </c>
      <c r="B13" s="214">
        <v>3930983.79</v>
      </c>
    </row>
    <row r="14" spans="1:5" ht="15.75">
      <c r="A14" s="36" t="s">
        <v>333</v>
      </c>
      <c r="B14" s="210">
        <f>SUM(B11:B13)</f>
        <v>6907405.3599999994</v>
      </c>
    </row>
    <row r="17" spans="4:4">
      <c r="D17" s="40">
        <f>+B13+'ESF SNS'!K30</f>
        <v>3930983.79</v>
      </c>
    </row>
  </sheetData>
  <mergeCells count="6">
    <mergeCell ref="A8:A10"/>
    <mergeCell ref="B8:B10"/>
    <mergeCell ref="A1:B1"/>
    <mergeCell ref="A2:B2"/>
    <mergeCell ref="A4:B4"/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O27"/>
  <sheetViews>
    <sheetView workbookViewId="0">
      <selection activeCell="V25" sqref="V25"/>
    </sheetView>
  </sheetViews>
  <sheetFormatPr baseColWidth="10" defaultColWidth="11.42578125" defaultRowHeight="15"/>
  <cols>
    <col min="1" max="1" width="3.7109375" style="1" customWidth="1"/>
    <col min="2" max="2" width="1.28515625" style="1" customWidth="1"/>
    <col min="3" max="3" width="36.140625" style="1" customWidth="1"/>
    <col min="4" max="4" width="1.7109375" style="1" customWidth="1"/>
    <col min="5" max="5" width="14.7109375" style="2" hidden="1" customWidth="1"/>
    <col min="6" max="6" width="1.7109375" style="2" hidden="1" customWidth="1"/>
    <col min="7" max="7" width="14.7109375" style="2" hidden="1" customWidth="1"/>
    <col min="8" max="8" width="1.7109375" style="2" hidden="1" customWidth="1"/>
    <col min="9" max="9" width="14.42578125" style="2" hidden="1" customWidth="1"/>
    <col min="10" max="10" width="1.7109375" style="2" hidden="1" customWidth="1"/>
    <col min="11" max="11" width="19" style="1" customWidth="1"/>
    <col min="12" max="12" width="1.7109375" style="1" customWidth="1"/>
    <col min="13" max="13" width="18.85546875" style="1" customWidth="1"/>
    <col min="14" max="14" width="3.7109375" style="1" customWidth="1"/>
    <col min="15" max="15" width="17.42578125" style="1" customWidth="1"/>
    <col min="16" max="16384" width="11.42578125" style="4"/>
  </cols>
  <sheetData>
    <row r="2" spans="1:15" ht="15.75">
      <c r="B2" s="243" t="str">
        <f>+[1]ESF!C2</f>
        <v>Entidad Modelo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5" ht="15.75">
      <c r="B3" s="243" t="s">
        <v>220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5" ht="15.75">
      <c r="B4" s="243" t="s">
        <v>411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5" ht="15.75">
      <c r="B5" s="243" t="s">
        <v>0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15">
      <c r="C6" s="49"/>
      <c r="D6" s="49"/>
      <c r="H6" s="79"/>
      <c r="L6" s="49"/>
    </row>
    <row r="7" spans="1:15" ht="45">
      <c r="E7" s="80" t="s">
        <v>221</v>
      </c>
      <c r="F7" s="81"/>
      <c r="G7" s="80" t="s">
        <v>222</v>
      </c>
      <c r="H7" s="82"/>
      <c r="I7" s="80" t="s">
        <v>223</v>
      </c>
      <c r="J7" s="81"/>
      <c r="K7" s="80" t="s">
        <v>224</v>
      </c>
      <c r="L7" s="81"/>
      <c r="M7" s="80" t="s">
        <v>225</v>
      </c>
    </row>
    <row r="8" spans="1:15">
      <c r="C8" s="1" t="s">
        <v>342</v>
      </c>
      <c r="E8" s="56">
        <v>0</v>
      </c>
      <c r="F8" s="57"/>
      <c r="G8" s="56">
        <v>0</v>
      </c>
      <c r="H8" s="54"/>
      <c r="I8" s="56">
        <v>0</v>
      </c>
      <c r="J8" s="57"/>
      <c r="K8" s="54"/>
      <c r="L8" s="54"/>
      <c r="M8" s="54">
        <f>SUM(E8,G8,I8,K8)</f>
        <v>0</v>
      </c>
      <c r="N8" s="54"/>
    </row>
    <row r="9" spans="1:15" customFormat="1">
      <c r="A9" s="2"/>
      <c r="B9" s="2"/>
      <c r="C9" s="1" t="s">
        <v>226</v>
      </c>
      <c r="D9" s="1"/>
      <c r="E9" s="56"/>
      <c r="F9" s="57"/>
      <c r="G9" s="56">
        <v>0</v>
      </c>
      <c r="H9" s="54"/>
      <c r="I9" s="56"/>
      <c r="J9" s="57"/>
      <c r="K9" s="56"/>
      <c r="L9" s="54"/>
      <c r="M9" s="56">
        <f>SUM(E9,G9,I9,K9)</f>
        <v>0</v>
      </c>
      <c r="N9" s="2"/>
      <c r="O9" s="2"/>
    </row>
    <row r="10" spans="1:15" customFormat="1">
      <c r="A10" s="2"/>
      <c r="B10" s="2"/>
      <c r="C10" s="1" t="s">
        <v>227</v>
      </c>
      <c r="D10" s="1"/>
      <c r="E10" s="56"/>
      <c r="F10" s="57"/>
      <c r="G10" s="56"/>
      <c r="H10" s="54"/>
      <c r="I10" s="56">
        <v>0</v>
      </c>
      <c r="J10" s="57"/>
      <c r="K10" s="56"/>
      <c r="L10" s="54"/>
      <c r="M10" s="56">
        <f t="shared" ref="M10:M12" si="0">SUM(E10,G10,I10,K10)</f>
        <v>0</v>
      </c>
      <c r="N10" s="2"/>
      <c r="O10" s="2"/>
    </row>
    <row r="11" spans="1:15">
      <c r="C11" s="1" t="s">
        <v>228</v>
      </c>
      <c r="E11" s="56"/>
      <c r="F11" s="57"/>
      <c r="G11" s="56"/>
      <c r="H11" s="54"/>
      <c r="I11" s="56"/>
      <c r="J11" s="57"/>
      <c r="K11" s="54"/>
      <c r="L11" s="54"/>
      <c r="M11" s="54">
        <f t="shared" si="0"/>
        <v>0</v>
      </c>
      <c r="O11" s="54"/>
    </row>
    <row r="12" spans="1:15">
      <c r="C12" s="1" t="s">
        <v>229</v>
      </c>
      <c r="E12" s="58"/>
      <c r="F12" s="57"/>
      <c r="G12" s="58"/>
      <c r="H12" s="54"/>
      <c r="I12" s="58"/>
      <c r="J12" s="57"/>
      <c r="K12" s="65"/>
      <c r="L12" s="54"/>
      <c r="M12" s="65">
        <f t="shared" si="0"/>
        <v>0</v>
      </c>
      <c r="O12" s="54"/>
    </row>
    <row r="13" spans="1:15">
      <c r="C13" s="1" t="s">
        <v>230</v>
      </c>
      <c r="E13" s="56">
        <f>SUM(E8:E12)</f>
        <v>0</v>
      </c>
      <c r="F13" s="57"/>
      <c r="G13" s="56">
        <f>SUM(G8:G12)</f>
        <v>0</v>
      </c>
      <c r="H13" s="54"/>
      <c r="I13" s="56">
        <f>SUM(I8:I12)</f>
        <v>0</v>
      </c>
      <c r="J13" s="57"/>
      <c r="K13" s="54">
        <f>SUM(K8:K12)</f>
        <v>0</v>
      </c>
      <c r="L13" s="54"/>
      <c r="M13" s="54">
        <f>SUM(M8:M12)</f>
        <v>0</v>
      </c>
    </row>
    <row r="14" spans="1:15">
      <c r="C14" s="1" t="s">
        <v>16</v>
      </c>
      <c r="E14" s="56"/>
      <c r="F14" s="56"/>
      <c r="G14" s="56"/>
      <c r="H14" s="54"/>
      <c r="I14" s="56"/>
      <c r="J14" s="56"/>
      <c r="K14" s="54"/>
      <c r="L14" s="54"/>
      <c r="M14" s="54"/>
    </row>
    <row r="15" spans="1:15" customFormat="1">
      <c r="A15" s="2"/>
      <c r="B15" s="2"/>
      <c r="C15" s="73" t="s">
        <v>226</v>
      </c>
      <c r="D15" s="1"/>
      <c r="E15" s="56"/>
      <c r="F15" s="57"/>
      <c r="G15" s="56">
        <v>0</v>
      </c>
      <c r="H15" s="54"/>
      <c r="I15" s="56"/>
      <c r="J15" s="57"/>
      <c r="K15" s="56"/>
      <c r="L15" s="54"/>
      <c r="M15" s="56">
        <f>SUM(E15,G15,I15,K15)</f>
        <v>0</v>
      </c>
      <c r="N15" s="2"/>
      <c r="O15" s="2"/>
    </row>
    <row r="16" spans="1:15" customFormat="1" ht="30">
      <c r="A16" s="2"/>
      <c r="B16" s="2"/>
      <c r="C16" s="73" t="s">
        <v>227</v>
      </c>
      <c r="D16" s="1"/>
      <c r="E16" s="56"/>
      <c r="F16" s="57"/>
      <c r="G16" s="56"/>
      <c r="H16" s="54"/>
      <c r="I16" s="56">
        <v>0</v>
      </c>
      <c r="J16" s="57"/>
      <c r="K16" s="56"/>
      <c r="L16" s="54"/>
      <c r="M16" s="56">
        <f t="shared" ref="M16:M19" si="1">SUM(E16,G16,I16,K16)</f>
        <v>0</v>
      </c>
      <c r="N16" s="2"/>
      <c r="O16" s="2"/>
    </row>
    <row r="17" spans="1:15" customFormat="1" ht="30">
      <c r="A17" s="2"/>
      <c r="B17" s="2"/>
      <c r="C17" s="74" t="s">
        <v>231</v>
      </c>
      <c r="D17" s="1"/>
      <c r="E17" s="56"/>
      <c r="F17" s="57"/>
      <c r="G17" s="56"/>
      <c r="H17" s="54"/>
      <c r="I17" s="56">
        <v>0</v>
      </c>
      <c r="J17" s="57"/>
      <c r="K17" s="56">
        <v>0</v>
      </c>
      <c r="L17" s="54"/>
      <c r="M17" s="56">
        <f t="shared" si="1"/>
        <v>0</v>
      </c>
      <c r="N17" s="2"/>
      <c r="O17" s="2"/>
    </row>
    <row r="18" spans="1:15">
      <c r="C18" s="73" t="s">
        <v>228</v>
      </c>
      <c r="E18" s="56"/>
      <c r="F18" s="57"/>
      <c r="G18" s="56"/>
      <c r="H18" s="54"/>
      <c r="I18" s="56"/>
      <c r="J18" s="57"/>
      <c r="K18" s="54"/>
      <c r="L18" s="54"/>
      <c r="M18" s="54">
        <f t="shared" si="1"/>
        <v>0</v>
      </c>
    </row>
    <row r="19" spans="1:15">
      <c r="C19" s="73" t="s">
        <v>229</v>
      </c>
      <c r="E19" s="58"/>
      <c r="F19" s="57"/>
      <c r="G19" s="58"/>
      <c r="H19" s="54"/>
      <c r="I19" s="58"/>
      <c r="J19" s="57"/>
      <c r="K19" s="65"/>
      <c r="L19" s="54"/>
      <c r="M19" s="65">
        <f t="shared" si="1"/>
        <v>0</v>
      </c>
    </row>
    <row r="20" spans="1:15" ht="15.75" thickBot="1">
      <c r="B20" s="6"/>
      <c r="C20" s="83" t="s">
        <v>232</v>
      </c>
      <c r="E20" s="62">
        <f>SUM(E19,E13)</f>
        <v>0</v>
      </c>
      <c r="F20" s="84"/>
      <c r="G20" s="62">
        <f>SUM(G19,G13)</f>
        <v>0</v>
      </c>
      <c r="H20" s="56"/>
      <c r="I20" s="62">
        <f>SUM(I19,I13)</f>
        <v>0</v>
      </c>
      <c r="J20" s="84"/>
      <c r="K20" s="62">
        <f>SUM(K13:K19)</f>
        <v>0</v>
      </c>
      <c r="L20" s="54"/>
      <c r="M20" s="62">
        <f>SUM(M13:M19)</f>
        <v>0</v>
      </c>
    </row>
    <row r="21" spans="1:15" ht="15.75" thickTop="1">
      <c r="B21" s="6"/>
      <c r="E21" s="56"/>
      <c r="F21" s="56"/>
      <c r="G21" s="56"/>
      <c r="H21" s="56"/>
      <c r="I21" s="56"/>
      <c r="J21" s="56"/>
      <c r="K21" s="54"/>
      <c r="L21" s="54"/>
      <c r="M21" s="54"/>
    </row>
    <row r="22" spans="1:15">
      <c r="K22" s="54"/>
    </row>
    <row r="23" spans="1:15">
      <c r="C23" s="1" t="str">
        <f>+[1]ESF!C65</f>
        <v>Las notas en las páginas 7 a 20 son parte integral de estos Estados Financieros.</v>
      </c>
      <c r="E23" s="1"/>
      <c r="F23" s="1"/>
      <c r="G23" s="1"/>
      <c r="H23" s="1"/>
      <c r="I23" s="1"/>
      <c r="J23" s="1"/>
    </row>
    <row r="24" spans="1:15">
      <c r="C24" s="6"/>
      <c r="D24" s="6"/>
      <c r="H24" s="85"/>
      <c r="K24" s="54"/>
      <c r="L24" s="6"/>
    </row>
    <row r="25" spans="1:15">
      <c r="K25" s="54"/>
    </row>
    <row r="26" spans="1:15">
      <c r="K26" s="54"/>
    </row>
    <row r="27" spans="1:15">
      <c r="K27" s="54"/>
    </row>
  </sheetData>
  <mergeCells count="4">
    <mergeCell ref="B2:M2"/>
    <mergeCell ref="B3:M3"/>
    <mergeCell ref="B4:M4"/>
    <mergeCell ref="B5:M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B20"/>
  <sheetViews>
    <sheetView showGridLines="0" workbookViewId="0">
      <selection activeCell="B13" sqref="B13:B14"/>
    </sheetView>
  </sheetViews>
  <sheetFormatPr baseColWidth="10" defaultRowHeight="15"/>
  <cols>
    <col min="1" max="1" width="48" customWidth="1"/>
    <col min="2" max="2" width="17" bestFit="1" customWidth="1"/>
  </cols>
  <sheetData>
    <row r="2" spans="1:2" ht="20.25">
      <c r="A2" s="242" t="str">
        <f>+'Balanza Comprobacion'!A4:E4</f>
        <v>Servicio Regional VIII de Salud, Cibao Central</v>
      </c>
      <c r="B2" s="242"/>
    </row>
    <row r="3" spans="1:2" ht="18.75">
      <c r="A3" s="228" t="s">
        <v>315</v>
      </c>
      <c r="B3" s="228"/>
    </row>
    <row r="4" spans="1:2" ht="18.75">
      <c r="A4" s="228" t="str">
        <f>+'Balanza Comprobacion'!A7:E7</f>
        <v>Del ejercicio terminado al 31 Febrero 2024</v>
      </c>
      <c r="B4" s="228"/>
    </row>
    <row r="5" spans="1:2" ht="18.75">
      <c r="A5" s="228" t="s">
        <v>0</v>
      </c>
      <c r="B5" s="228"/>
    </row>
    <row r="6" spans="1:2" ht="15.75">
      <c r="B6" s="35"/>
    </row>
    <row r="7" spans="1:2" ht="15.75">
      <c r="B7" s="35"/>
    </row>
    <row r="8" spans="1:2" ht="15.75">
      <c r="B8" s="35"/>
    </row>
    <row r="9" spans="1:2">
      <c r="A9" s="233" t="s">
        <v>119</v>
      </c>
      <c r="B9" s="229" t="s">
        <v>233</v>
      </c>
    </row>
    <row r="10" spans="1:2">
      <c r="A10" s="234"/>
      <c r="B10" s="230"/>
    </row>
    <row r="11" spans="1:2" ht="15.75" customHeight="1">
      <c r="A11" s="235"/>
      <c r="B11" s="231"/>
    </row>
    <row r="12" spans="1:2" ht="15.75">
      <c r="A12" s="48" t="s">
        <v>164</v>
      </c>
      <c r="B12" s="111"/>
    </row>
    <row r="13" spans="1:2" ht="15.75">
      <c r="A13" s="48" t="s">
        <v>165</v>
      </c>
      <c r="B13" s="111"/>
    </row>
    <row r="14" spans="1:2" ht="15.75">
      <c r="A14" s="17" t="s">
        <v>163</v>
      </c>
      <c r="B14" s="112"/>
    </row>
    <row r="15" spans="1:2" ht="15.75">
      <c r="A15" s="17" t="s">
        <v>166</v>
      </c>
      <c r="B15" s="112"/>
    </row>
    <row r="16" spans="1:2" ht="15.75">
      <c r="A16" s="17" t="s">
        <v>308</v>
      </c>
      <c r="B16" s="25"/>
    </row>
    <row r="17" spans="1:2" ht="15.75">
      <c r="A17" s="17" t="s">
        <v>162</v>
      </c>
      <c r="B17" s="25">
        <v>0</v>
      </c>
    </row>
    <row r="18" spans="1:2" ht="15.75">
      <c r="A18" s="14" t="s">
        <v>311</v>
      </c>
      <c r="B18" s="25"/>
    </row>
    <row r="19" spans="1:2" ht="15.75">
      <c r="A19" s="14" t="s">
        <v>312</v>
      </c>
      <c r="B19" s="25"/>
    </row>
    <row r="20" spans="1:2" ht="15.75">
      <c r="A20" s="41" t="s">
        <v>330</v>
      </c>
      <c r="B20" s="37">
        <f>SUM(B12:B19)</f>
        <v>0</v>
      </c>
    </row>
  </sheetData>
  <mergeCells count="6">
    <mergeCell ref="A9:A11"/>
    <mergeCell ref="B9:B1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opLeftCell="A24" zoomScaleNormal="100" workbookViewId="0">
      <selection activeCell="B28" sqref="B28"/>
    </sheetView>
  </sheetViews>
  <sheetFormatPr baseColWidth="10" defaultRowHeight="15"/>
  <cols>
    <col min="1" max="1" width="51.42578125" customWidth="1"/>
    <col min="2" max="2" width="19" customWidth="1"/>
    <col min="3" max="3" width="15.140625" bestFit="1" customWidth="1"/>
    <col min="4" max="4" width="18.42578125" customWidth="1"/>
    <col min="5" max="5" width="17.28515625" bestFit="1" customWidth="1"/>
    <col min="6" max="6" width="12.28515625" customWidth="1"/>
    <col min="7" max="7" width="20.28515625" customWidth="1"/>
    <col min="8" max="8" width="17.140625" customWidth="1"/>
    <col min="9" max="9" width="48" customWidth="1"/>
    <col min="10" max="10" width="58.85546875" customWidth="1"/>
    <col min="11" max="11" width="20" customWidth="1"/>
  </cols>
  <sheetData>
    <row r="1" spans="1:11" ht="15.75">
      <c r="A1" s="222" t="s">
        <v>392</v>
      </c>
      <c r="B1" s="222"/>
    </row>
    <row r="2" spans="1:11" ht="18.75">
      <c r="A2" s="228" t="s">
        <v>314</v>
      </c>
      <c r="B2" s="228"/>
    </row>
    <row r="3" spans="1:11" ht="18.75">
      <c r="A3" s="228" t="str">
        <f>+'Cuenta por Cobrar'!A5:B5</f>
        <v>Del ejercicio terminado al 31 Febrero 2024</v>
      </c>
      <c r="B3" s="228"/>
    </row>
    <row r="4" spans="1:11" ht="18.75">
      <c r="A4" s="228" t="s">
        <v>0</v>
      </c>
      <c r="B4" s="228"/>
    </row>
    <row r="5" spans="1:11" ht="15.75">
      <c r="A5" s="26"/>
    </row>
    <row r="6" spans="1:11" ht="15.75">
      <c r="A6" s="26"/>
      <c r="F6" s="254"/>
      <c r="G6" s="254"/>
      <c r="H6" s="254"/>
      <c r="I6" s="254"/>
      <c r="J6" s="254"/>
      <c r="K6" s="254"/>
    </row>
    <row r="7" spans="1:11" ht="15.75">
      <c r="A7" s="26"/>
    </row>
    <row r="8" spans="1:11" ht="15.75" customHeight="1">
      <c r="A8" s="252" t="s">
        <v>125</v>
      </c>
      <c r="B8" s="225" t="s">
        <v>233</v>
      </c>
      <c r="F8" s="10"/>
      <c r="G8" s="10"/>
      <c r="H8" s="10"/>
      <c r="I8" s="10"/>
      <c r="J8" s="10"/>
      <c r="K8" s="10"/>
    </row>
    <row r="9" spans="1:11" ht="15" customHeight="1">
      <c r="A9" s="253"/>
      <c r="B9" s="226"/>
      <c r="F9" s="139"/>
      <c r="G9" s="140"/>
      <c r="H9" s="141"/>
      <c r="I9" s="141"/>
      <c r="J9" s="142"/>
      <c r="K9" s="143"/>
    </row>
    <row r="10" spans="1:11" ht="16.5">
      <c r="A10" s="89" t="s">
        <v>127</v>
      </c>
      <c r="B10" s="24"/>
      <c r="F10" s="139"/>
      <c r="G10" s="140"/>
      <c r="H10" s="141"/>
      <c r="I10" s="141"/>
      <c r="J10" s="144"/>
      <c r="K10" s="143"/>
    </row>
    <row r="11" spans="1:11" ht="16.5">
      <c r="A11" s="33" t="s">
        <v>128</v>
      </c>
      <c r="B11" s="24">
        <v>0</v>
      </c>
      <c r="C11" s="11"/>
      <c r="D11" s="11"/>
      <c r="F11" s="139"/>
      <c r="G11" s="140"/>
      <c r="H11" s="141"/>
      <c r="I11" s="141"/>
      <c r="J11" s="142"/>
      <c r="K11" s="143"/>
    </row>
    <row r="12" spans="1:11" ht="16.5">
      <c r="A12" s="33" t="s">
        <v>129</v>
      </c>
      <c r="B12" s="24"/>
      <c r="D12" s="11"/>
      <c r="F12" s="139"/>
      <c r="G12" s="140"/>
      <c r="H12" s="141"/>
      <c r="I12" s="141"/>
      <c r="J12" s="145"/>
      <c r="K12" s="143"/>
    </row>
    <row r="13" spans="1:11" ht="16.5">
      <c r="A13" s="33" t="s">
        <v>130</v>
      </c>
      <c r="B13" s="31">
        <v>0</v>
      </c>
      <c r="D13" s="40"/>
      <c r="F13" s="139"/>
      <c r="G13" s="140"/>
      <c r="H13" s="141"/>
      <c r="I13" s="141"/>
      <c r="J13" s="141"/>
      <c r="K13" s="143"/>
    </row>
    <row r="14" spans="1:11" ht="16.5">
      <c r="A14" s="33" t="s">
        <v>131</v>
      </c>
      <c r="B14" s="32">
        <f>+B10+B11+B12-B13</f>
        <v>0</v>
      </c>
      <c r="F14" s="139"/>
      <c r="G14" s="140"/>
      <c r="H14" s="141"/>
      <c r="I14" s="141"/>
      <c r="J14" s="141"/>
      <c r="K14" s="143"/>
    </row>
    <row r="15" spans="1:11" ht="16.5">
      <c r="A15" s="28"/>
      <c r="B15" s="29"/>
      <c r="F15" s="139"/>
      <c r="G15" s="140"/>
      <c r="H15" s="141"/>
      <c r="I15" s="141"/>
      <c r="J15" s="141"/>
      <c r="K15" s="143"/>
    </row>
    <row r="16" spans="1:11" ht="31.5" customHeight="1">
      <c r="F16" s="139"/>
      <c r="G16" s="140"/>
      <c r="H16" s="141"/>
      <c r="I16" s="141"/>
      <c r="J16" s="141"/>
      <c r="K16" s="143"/>
    </row>
    <row r="17" spans="1:11" ht="16.5">
      <c r="A17" s="90" t="s">
        <v>126</v>
      </c>
      <c r="B17" s="100" t="s">
        <v>407</v>
      </c>
      <c r="F17" s="139"/>
      <c r="G17" s="140"/>
      <c r="H17" s="141"/>
      <c r="I17" s="146"/>
      <c r="J17" s="141"/>
      <c r="K17" s="143"/>
    </row>
    <row r="18" spans="1:11" ht="15.75">
      <c r="A18" s="91" t="s">
        <v>127</v>
      </c>
      <c r="B18" s="24"/>
      <c r="J18" s="147"/>
      <c r="K18" s="148"/>
    </row>
    <row r="19" spans="1:11" ht="15.75">
      <c r="A19" s="33" t="s">
        <v>128</v>
      </c>
      <c r="B19" s="92">
        <v>0</v>
      </c>
    </row>
    <row r="20" spans="1:11" ht="15.75">
      <c r="A20" s="33" t="s">
        <v>129</v>
      </c>
      <c r="B20" s="24">
        <v>0</v>
      </c>
    </row>
    <row r="21" spans="1:11" ht="15.75">
      <c r="A21" s="33" t="s">
        <v>130</v>
      </c>
      <c r="B21" s="31">
        <v>0</v>
      </c>
    </row>
    <row r="22" spans="1:11" ht="15.75">
      <c r="A22" s="33" t="s">
        <v>131</v>
      </c>
      <c r="B22" s="32">
        <f>+B18+B19+B20-B21</f>
        <v>0</v>
      </c>
      <c r="D22" s="20"/>
    </row>
    <row r="23" spans="1:11" ht="15.75">
      <c r="A23" s="28"/>
      <c r="B23" s="27"/>
    </row>
    <row r="24" spans="1:11" ht="15.75">
      <c r="A24" s="28"/>
      <c r="B24" s="110"/>
    </row>
    <row r="25" spans="1:11">
      <c r="B25" s="27"/>
    </row>
    <row r="26" spans="1:11">
      <c r="A26" s="250" t="s">
        <v>132</v>
      </c>
      <c r="B26" s="109" t="s">
        <v>406</v>
      </c>
    </row>
    <row r="27" spans="1:11">
      <c r="A27" s="251"/>
      <c r="B27" s="101" t="s">
        <v>110</v>
      </c>
    </row>
    <row r="28" spans="1:11" ht="15.75">
      <c r="A28" s="93" t="s">
        <v>134</v>
      </c>
      <c r="B28" s="24"/>
      <c r="C28" s="154"/>
      <c r="D28" s="154"/>
    </row>
    <row r="29" spans="1:11" ht="15.75">
      <c r="A29" s="33" t="s">
        <v>135</v>
      </c>
      <c r="B29" s="24"/>
    </row>
    <row r="30" spans="1:11" ht="15.75">
      <c r="A30" s="33" t="s">
        <v>136</v>
      </c>
      <c r="B30" s="24"/>
    </row>
    <row r="31" spans="1:11" ht="15.75">
      <c r="A31" s="33" t="s">
        <v>137</v>
      </c>
      <c r="B31" s="24"/>
    </row>
    <row r="32" spans="1:11" ht="15.75">
      <c r="A32" s="33" t="s">
        <v>138</v>
      </c>
      <c r="B32" s="31">
        <v>0</v>
      </c>
    </row>
    <row r="33" spans="1:5" ht="15.75">
      <c r="A33" s="33" t="s">
        <v>139</v>
      </c>
      <c r="B33" s="31"/>
    </row>
    <row r="34" spans="1:5" ht="15.75">
      <c r="A34" s="33" t="s">
        <v>131</v>
      </c>
      <c r="B34" s="32">
        <f>+B28</f>
        <v>0</v>
      </c>
    </row>
    <row r="35" spans="1:5" ht="19.5" customHeight="1">
      <c r="A35" s="138" t="s">
        <v>133</v>
      </c>
      <c r="B35" s="158">
        <f>+B14+B22-B34</f>
        <v>0</v>
      </c>
      <c r="C35" s="152"/>
      <c r="E35" s="154"/>
    </row>
    <row r="36" spans="1:5">
      <c r="A36" s="30"/>
      <c r="C36" s="40"/>
      <c r="D36" s="20"/>
      <c r="E36" s="11"/>
    </row>
    <row r="37" spans="1:5">
      <c r="A37" s="30"/>
      <c r="B37" s="20"/>
    </row>
  </sheetData>
  <mergeCells count="8">
    <mergeCell ref="A26:A27"/>
    <mergeCell ref="A8:A9"/>
    <mergeCell ref="B8:B9"/>
    <mergeCell ref="F6:K6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EST. Flujo Efc</vt:lpstr>
      <vt:lpstr>CXP Largo Plazo</vt:lpstr>
      <vt:lpstr>Patrimonio</vt:lpstr>
      <vt:lpstr>ECAMP</vt:lpstr>
      <vt:lpstr>Retenciones y Acum.</vt:lpstr>
      <vt:lpstr>Mobiliario Eq. Ofc.</vt:lpstr>
      <vt:lpstr>'Balanza Comprobacion'!Área_de_impresión</vt:lpstr>
      <vt:lpstr>Efectivo!Área_de_impresión</vt:lpstr>
      <vt:lpstr>'ERF SRS'!Área_de_impresión</vt:lpstr>
      <vt:lpstr>'ESF SNS'!Área_de_impresión</vt:lpstr>
      <vt:lpstr>'Mobiliario Eq. Ofc.'!Área_de_impresión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2025-03-05T14:31:01Z</cp:lastPrinted>
  <dcterms:created xsi:type="dcterms:W3CDTF">2018-05-02T13:48:18Z</dcterms:created>
  <dcterms:modified xsi:type="dcterms:W3CDTF">2025-03-05T14:44:30Z</dcterms:modified>
</cp:coreProperties>
</file>