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MAYO\"/>
    </mc:Choice>
  </mc:AlternateContent>
  <bookViews>
    <workbookView xWindow="0" yWindow="0" windowWidth="15360" windowHeight="7155" tabRatio="1000" firstSheet="6" activeTab="1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Patrimonio" sheetId="15" r:id="rId12"/>
  </sheets>
  <externalReferences>
    <externalReference r:id="rId13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6" l="1"/>
  <c r="F58" i="18" l="1"/>
  <c r="F22" i="19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D32" i="31"/>
  <c r="E32" i="31" s="1"/>
  <c r="B12" i="16"/>
  <c r="B15" i="27"/>
  <c r="F37" i="18"/>
  <c r="F42" i="18" s="1"/>
  <c r="B28" i="16" l="1"/>
  <c r="F10" i="19" s="1"/>
  <c r="B18" i="9" l="1"/>
  <c r="F13" i="18" s="1"/>
  <c r="F51" i="18" l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F52" i="18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<sst xmlns="http://schemas.openxmlformats.org/spreadsheetml/2006/main" count="441" uniqueCount="375">
  <si>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</si>
  <si>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</si>
  <si>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</si>
  <si>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</si>
  <si>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</si>
  <si>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</si>
  <si>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</si>
  <si>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</si>
  <si>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</si>
  <si>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</si>
  <si>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</si>
  <si>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</si>
  <si>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</si>
  <si>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</si>
  <si>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</si>
  <si>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</si>
  <si>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</si>
  <si>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</si>
  <si>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</si>
  <si>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</si>
  <si>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</si>
  <si>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</si>
  <si>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</si>
  <si>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</si>
  <si>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</si>
  <si>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</si>
  <si>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</si>
  <si>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</si>
  <si>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</si>
  <si>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</si>
  <si>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</si>
  <si>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</si>
  <si>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</si>
  <si>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</si>
  <si>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</si>
  <si>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</si>
  <si>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</si>
  <si>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</si>
  <si>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</si>
  <si>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</si>
  <si>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</si>
  <si>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</si>
  <si>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</si>
  <si>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</si>
  <si>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</si>
  <si>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</si>
  <si>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</si>
  <si>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</si>
  <si>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</si>
  <si>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</si>
  <si>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</si>
  <si>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</si>
  <si>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</si>
  <si>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</si>
  <si>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</si>
  <si>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</si>
  <si>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</si>
  <si>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</si>
  <si>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</si>
  <si>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</si>
  <si>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</si>
  <si>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</si>
  <si>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</si>
  <si>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</si>
  <si>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</si>
  <si>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</si>
  <si>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</si>
  <si>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</si>
  <si>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</si>
  <si>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</si>
  <si>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</si>
  <si>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</si>
  <si>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</si>
  <si>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</si>
  <si>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</si>
  <si>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</si>
  <si>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</si>
  <si>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</si>
  <si>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</si>
  <si>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</si>
  <si>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</si>
  <si>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</si>
  <si>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</si>
  <si>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</si>
  <si>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</si>
  <si>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</si>
  <si>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</si>
  <si>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</si>
  <si>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</si>
  <si>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</si>
  <si>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</si>
  <si>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</si>
  <si>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</si>
  <si>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</si>
  <si>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</si>
  <si>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</si>
  <si>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</si>
  <si>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</si>
  <si>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</si>
  <si>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</si>
  <si>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</si>
  <si>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</si>
  <si>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</si>
  <si>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</si>
  <si>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</si>
  <si>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</si>
  <si>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</si>
  <si>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</si>
  <si>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</si>
  <si>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</si>
  <si>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</si>
  <si>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</si>
  <si>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</si>
  <si>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</si>
  <si>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</si>
  <si>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</si>
  <si>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</si>
  <si>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</si>
  <si>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</si>
  <si>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</si>
  <si>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</si>
  <si>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</si>
  <si>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</si>
  <si>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</si>
  <si>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</si>
  <si>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</si>
  <si>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</si>
  <si>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</si>
  <si>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</si>
  <si>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</si>
  <si>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</si>
  <si>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</si>
  <si>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</si>
  <si>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</si>
  <si>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</si>
  <si>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</si>
  <si>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</si>
  <si>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</si>
  <si>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</si>
  <si>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</si>
  <si>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</si>
  <si>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</si>
  <si>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</si>
  <si>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</si>
  <si>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</si>
  <si>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</si>
  <si>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</si>
  <si>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</si>
  <si>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</si>
  <si>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</si>
  <si>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</si>
  <si>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</si>
  <si>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</si>
  <si>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</si>
  <si>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</si>
  <si>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</si>
  <si>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</si>
  <si>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</si>
  <si>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</si>
  <si>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</si>
  <si>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</si>
  <si>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</si>
  <si>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</si>
  <si>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</si>
  <si>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</si>
  <si>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</si>
  <si>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</si>
  <si>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</si>
  <si>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</si>
  <si>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</si>
  <si>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</si>
  <si>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</si>
  <si>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</si>
  <si>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</si>
  <si>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</si>
  <si>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</si>
  <si>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</si>
  <si>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</si>
  <si>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</si>
  <si>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</si>
  <si>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</si>
  <si>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</si>
  <si>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</si>
  <si>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</si>
  <si>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</si>
  <si>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</si>
  <si>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</si>
  <si>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</si>
  <si>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</si>
  <si>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</si>
  <si>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</si>
  <si>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</si>
  <si>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</si>
  <si>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</si>
  <si>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</si>
  <si>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</si>
  <si>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</si>
  <si>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</si>
  <si>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</si>
  <si>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</si>
  <si>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</si>
  <si>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</si>
  <si>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</si>
  <si>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</si>
  <si>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</si>
  <si>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</si>
  <si>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</si>
  <si>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</si>
  <si>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</si>
  <si>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</si>
  <si>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</si>
  <si>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</si>
  <si>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</si>
  <si>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</si>
  <si>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</si>
  <si>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</si>
  <si>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</si>
  <si>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</si>
  <si>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</si>
  <si>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</si>
  <si>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</si>
  <si>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</si>
  <si>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</si>
  <si>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</si>
  <si>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</si>
  <si>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</si>
  <si>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</si>
  <si>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</si>
  <si>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</si>
  <si>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</si>
  <si>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</si>
  <si>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</si>
  <si>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</si>
  <si>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</si>
  <si>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</si>
  <si>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</si>
  <si>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</si>
  <si>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 Largo Plazo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</si>
  <si>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</si>
  <si>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</si>
  <si>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</si>
  <si>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</si>
  <si>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</si>
  <si>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</si>
  <si>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</si>
  <si>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</si>
  <si>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</si>
  <si>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</si>
  <si>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</si>
  <si>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</si>
  <si>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</si>
  <si>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</si>
  <si>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</si>
  <si>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</si>
  <si>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</si>
  <si>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</si>
  <si>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</si>
  <si>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</si>
  <si>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</si>
  <si>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</si>
  <si>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</si>
  <si>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</si>
  <si>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</si>
  <si>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</si>
  <si>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</si>
  <si>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</si>
  <si>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</si>
  <si>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</si>
  <si>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</si>
  <si>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</si>
  <si>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</si>
  <si>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</si>
  <si>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</si>
  <si>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</si>
  <si>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</si>
  <si>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</si>
  <si>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</si>
  <si>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</si>
  <si>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</si>
  <si>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</si>
  <si>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</si>
  <si>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</si>
  <si>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</si>
  <si>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</si>
  <si>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</si>
  <si>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</si>
  <si>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</si>
  <si>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</si>
  <si>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</si>
  <si>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</si>
  <si>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</si>
  <si>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</si>
  <si>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</si>
  <si>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</si>
  <si>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</si>
  <si>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</si>
  <si>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</si>
  <si>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</si>
  <si>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</si>
  <si>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</si>
  <si>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</si>
  <si>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</si>
  <si>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</si>
  <si>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</si>
  <si>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</si>
  <si>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</si>
  <si>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</si>
  <si>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</si>
  <si>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</si>
  <si>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</si>
  <si>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</si>
  <si>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</si>
  <si>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</si>
  <si>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</si>
  <si>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</si>
  <si>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</si>
  <si>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</si>
  <si>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</si>
  <si>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</si>
  <si>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</si>
  <si>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</si>
  <si>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</si>
  <si>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</si>
  <si>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</si>
  <si>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</si>
  <si>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</si>
  <si>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</si>
  <si>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</si>
  <si>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</si>
  <si>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</si>
  <si>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</si>
  <si>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</si>
  <si>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</si>
  <si>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</si>
  <si>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</si>
  <si>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</si>
  <si>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</si>
  <si>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</si>
  <si>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</si>
  <si>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</si>
  <si>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</si>
  <si>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</si>
  <si>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</si>
  <si>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</si>
  <si>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</si>
  <si>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</si>
  <si>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</si>
  <si>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</si>
  <si>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</si>
  <si>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</si>
  <si>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</si>
  <si>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</si>
  <si>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</si>
  <si>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</si>
  <si>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</si>
  <si>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</si>
  <si>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</si>
  <si>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</si>
  <si>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</si>
  <si>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</si>
  <si>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</si>
  <si>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</si>
  <si>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</si>
  <si>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</si>
  <si>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</si>
  <si>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</si>
  <si>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</si>
  <si>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</si>
  <si>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>Del ejercicio terminado al 30 Abril 2025</t>
  </si>
  <si>
    <t>Al 31 de Mayo de 2025</t>
  </si>
  <si>
    <t>Del ejercicio terminado al 31 Mayo 2025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</si>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</sst>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9" formatCode="#,##0.000000000"/>
    <numFmt numFmtId="170" formatCode="[$-10409]&quot;$&quot;\ #,##0.00;\(&quot;$&quot;\ #,##0.00\)"/>
  </numFmts>
  <fonts count="4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70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70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70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70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4" fillId="0" borderId="0" xfId="0" applyFont="1"/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93" customWidth="1"/>
    <col min="2" max="2" width="25" style="93" customWidth="1"/>
    <col min="3" max="3" width="16" style="93" customWidth="1"/>
    <col min="4" max="4" width="23.5703125" style="93" customWidth="1"/>
    <col min="5" max="5" width="15.7109375" style="93" customWidth="1"/>
    <col min="6" max="6" width="15.140625" style="93" bestFit="1" customWidth="1"/>
    <col min="7" max="16384" width="11.42578125" style="93"/>
  </cols>
  <sheetData>
    <row r="1" spans="1:6" ht="10.35" customHeight="1"/>
    <row r="2" spans="1:6" ht="26.1" customHeight="1">
      <c r="A2" s="157"/>
      <c r="B2" s="157"/>
      <c r="C2" s="157"/>
      <c r="D2" s="157"/>
      <c r="E2" s="157"/>
    </row>
    <row r="3" spans="1:6" ht="22.9" customHeight="1">
      <c r="A3" s="96"/>
      <c r="B3" s="98"/>
      <c r="C3" s="96"/>
      <c r="D3" s="96"/>
      <c r="E3" s="96"/>
    </row>
    <row r="4" spans="1:6" ht="18" customHeight="1">
      <c r="A4" s="159" t="s">
        <v>300</v>
      </c>
      <c r="B4" s="159"/>
      <c r="C4" s="159"/>
      <c r="D4" s="159"/>
      <c r="E4" s="159"/>
    </row>
    <row r="5" spans="1:6" s="96" customFormat="1" ht="18" customHeight="1">
      <c r="A5" s="150"/>
      <c r="B5" s="150"/>
      <c r="C5" s="150" t="s">
        <v>362</v>
      </c>
      <c r="D5" s="150"/>
      <c r="E5" s="150"/>
    </row>
    <row r="6" spans="1:6">
      <c r="A6" s="157" t="s">
        <v>320</v>
      </c>
      <c r="B6" s="157"/>
      <c r="C6" s="157"/>
      <c r="D6" s="157"/>
      <c r="E6" s="157"/>
    </row>
    <row r="7" spans="1:6">
      <c r="A7" s="158" t="s">
        <v>370</v>
      </c>
      <c r="B7" s="158"/>
      <c r="C7" s="158"/>
      <c r="D7" s="158"/>
      <c r="E7" s="158"/>
    </row>
    <row r="8" spans="1:6" s="96" customFormat="1">
      <c r="A8" s="107" t="s">
        <v>367</v>
      </c>
      <c r="B8" s="107"/>
      <c r="C8" s="107"/>
      <c r="D8" s="107"/>
      <c r="E8" s="107"/>
    </row>
    <row r="9" spans="1:6">
      <c r="A9" s="99" t="s">
        <v>251</v>
      </c>
      <c r="B9" s="99" t="s">
        <v>252</v>
      </c>
      <c r="C9" s="100" t="s">
        <v>253</v>
      </c>
      <c r="D9" s="100" t="s">
        <v>254</v>
      </c>
      <c r="E9" s="100" t="s">
        <v>335</v>
      </c>
    </row>
    <row r="10" spans="1:6" ht="24">
      <c r="A10" s="101" t="s">
        <v>258</v>
      </c>
      <c r="B10" s="101" t="s">
        <v>363</v>
      </c>
      <c r="C10" s="102">
        <f>+Ingresos!B11</f>
        <v>2535382.6099999994</v>
      </c>
      <c r="D10" s="102">
        <v>0</v>
      </c>
      <c r="E10" s="103">
        <f>+C10-D10</f>
        <v>2535382.6099999994</v>
      </c>
    </row>
    <row r="11" spans="1:6">
      <c r="A11" s="101" t="s">
        <v>323</v>
      </c>
      <c r="B11" s="101" t="s">
        <v>364</v>
      </c>
      <c r="C11" s="102">
        <f>+Ingresos!B18</f>
        <v>474903.86</v>
      </c>
      <c r="D11" s="102">
        <v>0</v>
      </c>
      <c r="E11" s="103">
        <f t="shared" ref="E11:E58" si="0">+C11-D11</f>
        <v>474903.86</v>
      </c>
      <c r="F11" s="94"/>
    </row>
    <row r="12" spans="1:6" ht="24">
      <c r="A12" s="101" t="s">
        <v>306</v>
      </c>
      <c r="B12" s="101" t="s">
        <v>307</v>
      </c>
      <c r="C12" s="102">
        <v>0</v>
      </c>
      <c r="D12" s="102">
        <v>0</v>
      </c>
      <c r="E12" s="103">
        <f t="shared" si="0"/>
        <v>0</v>
      </c>
      <c r="F12" s="94"/>
    </row>
    <row r="13" spans="1:6" ht="24">
      <c r="A13" s="101" t="s">
        <v>348</v>
      </c>
      <c r="B13" s="101" t="s">
        <v>349</v>
      </c>
      <c r="C13" s="102">
        <v>0</v>
      </c>
      <c r="D13" s="102">
        <v>0</v>
      </c>
      <c r="E13" s="103">
        <f t="shared" si="0"/>
        <v>0</v>
      </c>
      <c r="F13" s="94"/>
    </row>
    <row r="14" spans="1:6" ht="24">
      <c r="A14" s="101" t="s">
        <v>256</v>
      </c>
      <c r="B14" s="101" t="s">
        <v>261</v>
      </c>
      <c r="C14" s="102">
        <v>123921.96</v>
      </c>
      <c r="D14" s="102">
        <v>0</v>
      </c>
      <c r="E14" s="103">
        <f t="shared" si="0"/>
        <v>123921.96</v>
      </c>
      <c r="F14" s="94"/>
    </row>
    <row r="15" spans="1:6" ht="24">
      <c r="A15" s="101" t="s">
        <v>350</v>
      </c>
      <c r="B15" s="101" t="s">
        <v>351</v>
      </c>
      <c r="C15" s="102">
        <f>+Inventario!B13</f>
        <v>2003410</v>
      </c>
      <c r="D15" s="102">
        <v>0</v>
      </c>
      <c r="E15" s="103">
        <f t="shared" si="0"/>
        <v>2003410</v>
      </c>
    </row>
    <row r="16" spans="1:6" ht="24">
      <c r="A16" s="101" t="s">
        <v>328</v>
      </c>
      <c r="B16" s="101" t="s">
        <v>329</v>
      </c>
      <c r="C16" s="102">
        <v>0</v>
      </c>
      <c r="D16" s="102">
        <v>0</v>
      </c>
      <c r="E16" s="103">
        <f t="shared" si="0"/>
        <v>0</v>
      </c>
    </row>
    <row r="17" spans="1:6" ht="24">
      <c r="A17" s="101" t="s">
        <v>326</v>
      </c>
      <c r="B17" s="101" t="s">
        <v>327</v>
      </c>
      <c r="C17" s="102">
        <v>0</v>
      </c>
      <c r="D17" s="102">
        <v>0</v>
      </c>
      <c r="E17" s="103">
        <f t="shared" si="0"/>
        <v>0</v>
      </c>
    </row>
    <row r="18" spans="1:6">
      <c r="A18" s="101" t="s">
        <v>262</v>
      </c>
      <c r="B18" s="101" t="s">
        <v>263</v>
      </c>
      <c r="C18" s="102">
        <v>0</v>
      </c>
      <c r="D18" s="102">
        <v>0</v>
      </c>
      <c r="E18" s="103">
        <f t="shared" si="0"/>
        <v>0</v>
      </c>
    </row>
    <row r="19" spans="1:6" ht="24">
      <c r="A19" s="101" t="s">
        <v>285</v>
      </c>
      <c r="B19" s="101" t="s">
        <v>286</v>
      </c>
      <c r="C19" s="102">
        <v>0</v>
      </c>
      <c r="D19" s="102">
        <v>0</v>
      </c>
      <c r="E19" s="103">
        <f t="shared" si="0"/>
        <v>0</v>
      </c>
    </row>
    <row r="20" spans="1:6" ht="24">
      <c r="A20" s="101" t="s">
        <v>317</v>
      </c>
      <c r="B20" s="101" t="s">
        <v>318</v>
      </c>
      <c r="C20" s="102">
        <v>0</v>
      </c>
      <c r="D20" s="102">
        <v>0</v>
      </c>
      <c r="E20" s="103">
        <f t="shared" si="0"/>
        <v>0</v>
      </c>
    </row>
    <row r="21" spans="1:6" ht="24">
      <c r="A21" s="101" t="s">
        <v>264</v>
      </c>
      <c r="B21" s="101" t="s">
        <v>265</v>
      </c>
      <c r="C21" s="102">
        <v>45430</v>
      </c>
      <c r="D21" s="102">
        <v>0</v>
      </c>
      <c r="E21" s="103">
        <f t="shared" si="0"/>
        <v>45430</v>
      </c>
    </row>
    <row r="22" spans="1:6" ht="24">
      <c r="A22" s="101" t="s">
        <v>308</v>
      </c>
      <c r="B22" s="101" t="s">
        <v>309</v>
      </c>
      <c r="C22" s="102">
        <v>0</v>
      </c>
      <c r="D22" s="102">
        <v>0</v>
      </c>
      <c r="E22" s="103">
        <f t="shared" si="0"/>
        <v>0</v>
      </c>
    </row>
    <row r="23" spans="1:6" ht="24">
      <c r="A23" s="101" t="s">
        <v>266</v>
      </c>
      <c r="B23" s="101" t="s">
        <v>267</v>
      </c>
      <c r="C23" s="102">
        <v>0</v>
      </c>
      <c r="D23" s="102">
        <v>0</v>
      </c>
      <c r="E23" s="103">
        <f t="shared" si="0"/>
        <v>0</v>
      </c>
    </row>
    <row r="24" spans="1:6">
      <c r="A24" s="101" t="s">
        <v>301</v>
      </c>
      <c r="B24" s="101" t="s">
        <v>302</v>
      </c>
      <c r="C24" s="102">
        <v>0</v>
      </c>
      <c r="D24" s="102">
        <v>0</v>
      </c>
      <c r="E24" s="103">
        <f t="shared" si="0"/>
        <v>0</v>
      </c>
    </row>
    <row r="25" spans="1:6">
      <c r="A25" s="101" t="s">
        <v>268</v>
      </c>
      <c r="B25" s="101" t="s">
        <v>269</v>
      </c>
      <c r="C25" s="102">
        <v>0</v>
      </c>
      <c r="D25" s="102">
        <v>0</v>
      </c>
      <c r="E25" s="103">
        <f t="shared" si="0"/>
        <v>0</v>
      </c>
    </row>
    <row r="26" spans="1:6">
      <c r="A26" s="101" t="s">
        <v>293</v>
      </c>
      <c r="B26" s="101" t="s">
        <v>294</v>
      </c>
      <c r="C26" s="102">
        <v>0</v>
      </c>
      <c r="D26" s="102">
        <v>0</v>
      </c>
      <c r="E26" s="103">
        <f t="shared" si="0"/>
        <v>0</v>
      </c>
    </row>
    <row r="27" spans="1:6">
      <c r="A27" s="101" t="s">
        <v>352</v>
      </c>
      <c r="B27" s="101" t="s">
        <v>353</v>
      </c>
      <c r="C27" s="102">
        <v>0</v>
      </c>
      <c r="D27" s="102">
        <v>0</v>
      </c>
      <c r="E27" s="103">
        <f t="shared" si="0"/>
        <v>0</v>
      </c>
    </row>
    <row r="28" spans="1:6" ht="24">
      <c r="A28" s="101" t="s">
        <v>283</v>
      </c>
      <c r="B28" s="101" t="s">
        <v>284</v>
      </c>
      <c r="C28" s="102">
        <v>0</v>
      </c>
      <c r="D28" s="102">
        <v>0</v>
      </c>
      <c r="E28" s="103">
        <f t="shared" si="0"/>
        <v>0</v>
      </c>
      <c r="F28" s="94"/>
    </row>
    <row r="29" spans="1:6">
      <c r="A29" s="101" t="s">
        <v>287</v>
      </c>
      <c r="B29" s="101" t="s">
        <v>288</v>
      </c>
      <c r="C29" s="102">
        <v>0</v>
      </c>
      <c r="D29" s="102">
        <v>0</v>
      </c>
      <c r="E29" s="103"/>
      <c r="F29" s="94"/>
    </row>
    <row r="30" spans="1:6" ht="24">
      <c r="A30" s="101" t="s">
        <v>341</v>
      </c>
      <c r="B30" s="101" t="s">
        <v>342</v>
      </c>
      <c r="C30" s="102">
        <v>4260</v>
      </c>
      <c r="D30" s="102"/>
      <c r="E30" s="103">
        <f t="shared" si="0"/>
        <v>4260</v>
      </c>
      <c r="F30" s="94"/>
    </row>
    <row r="31" spans="1:6" ht="24">
      <c r="A31" s="101" t="s">
        <v>310</v>
      </c>
      <c r="B31" s="101" t="s">
        <v>311</v>
      </c>
      <c r="C31" s="102">
        <v>220000</v>
      </c>
      <c r="D31" s="102">
        <v>0</v>
      </c>
      <c r="E31" s="103">
        <f t="shared" si="0"/>
        <v>220000</v>
      </c>
      <c r="F31" s="95"/>
    </row>
    <row r="32" spans="1:6" ht="24">
      <c r="A32" s="101" t="s">
        <v>270</v>
      </c>
      <c r="B32" s="101" t="s">
        <v>271</v>
      </c>
      <c r="C32" s="102">
        <v>0</v>
      </c>
      <c r="D32" s="102">
        <f>+'CXP Corto plazo'!B14</f>
        <v>1690925.92</v>
      </c>
      <c r="E32" s="103">
        <f t="shared" si="0"/>
        <v>-1690925.92</v>
      </c>
    </row>
    <row r="33" spans="1:5" ht="24">
      <c r="A33" s="101" t="s">
        <v>272</v>
      </c>
      <c r="B33" s="101" t="s">
        <v>273</v>
      </c>
      <c r="C33" s="135"/>
      <c r="D33" s="102">
        <v>89285.82</v>
      </c>
      <c r="E33" s="103">
        <f t="shared" si="0"/>
        <v>-89285.82</v>
      </c>
    </row>
    <row r="34" spans="1:5">
      <c r="A34" s="101" t="s">
        <v>312</v>
      </c>
      <c r="B34" s="101" t="s">
        <v>313</v>
      </c>
      <c r="C34" s="136">
        <f>+'Benef. Empl x p Corto Plazo'!B15</f>
        <v>4749.9799999999996</v>
      </c>
      <c r="D34" s="102">
        <v>0</v>
      </c>
      <c r="E34" s="103">
        <f t="shared" si="0"/>
        <v>4749.9799999999996</v>
      </c>
    </row>
    <row r="35" spans="1:5">
      <c r="A35" s="101" t="s">
        <v>255</v>
      </c>
      <c r="B35" s="101" t="s">
        <v>274</v>
      </c>
      <c r="C35" s="102">
        <v>0</v>
      </c>
      <c r="D35" s="126"/>
      <c r="E35" s="103">
        <f t="shared" si="0"/>
        <v>0</v>
      </c>
    </row>
    <row r="36" spans="1:5" ht="24">
      <c r="A36" s="101" t="s">
        <v>275</v>
      </c>
      <c r="B36" s="101" t="s">
        <v>276</v>
      </c>
      <c r="C36" s="102">
        <v>0</v>
      </c>
      <c r="D36" s="102"/>
      <c r="E36" s="103">
        <v>485391.17000000016</v>
      </c>
    </row>
    <row r="37" spans="1:5">
      <c r="A37" s="101" t="s">
        <v>257</v>
      </c>
      <c r="B37" s="101" t="s">
        <v>277</v>
      </c>
      <c r="C37" s="102"/>
      <c r="D37" s="102">
        <f>+'ERF SRS'!F29</f>
        <v>1282390.8699999994</v>
      </c>
      <c r="E37" s="103">
        <f t="shared" si="0"/>
        <v>-1282390.8699999994</v>
      </c>
    </row>
    <row r="38" spans="1:5">
      <c r="A38" s="101" t="s">
        <v>295</v>
      </c>
      <c r="B38" s="101" t="s">
        <v>128</v>
      </c>
      <c r="C38" s="102">
        <f>+Ingresos!B15</f>
        <v>54110</v>
      </c>
      <c r="D38" s="102">
        <v>0</v>
      </c>
      <c r="E38" s="103">
        <f t="shared" si="0"/>
        <v>54110</v>
      </c>
    </row>
    <row r="39" spans="1:5" ht="24">
      <c r="A39" s="101" t="s">
        <v>298</v>
      </c>
      <c r="B39" s="101" t="s">
        <v>299</v>
      </c>
      <c r="C39" s="102">
        <v>0</v>
      </c>
      <c r="D39" s="102">
        <v>0</v>
      </c>
      <c r="E39" s="103">
        <f t="shared" si="0"/>
        <v>0</v>
      </c>
    </row>
    <row r="40" spans="1:5">
      <c r="A40" s="101" t="s">
        <v>324</v>
      </c>
      <c r="B40" s="101" t="s">
        <v>325</v>
      </c>
      <c r="C40" s="102">
        <v>0</v>
      </c>
      <c r="D40" s="130">
        <f>+'Total Gasto'!B11</f>
        <v>81409</v>
      </c>
      <c r="E40" s="103">
        <f t="shared" si="0"/>
        <v>-81409</v>
      </c>
    </row>
    <row r="41" spans="1:5" ht="24">
      <c r="A41" s="101" t="s">
        <v>303</v>
      </c>
      <c r="B41" s="101" t="s">
        <v>155</v>
      </c>
      <c r="C41" s="102">
        <f>+'Benef. Empl x p Corto Plazo'!B16</f>
        <v>681092.97</v>
      </c>
      <c r="D41" s="102"/>
      <c r="E41" s="103">
        <f t="shared" si="0"/>
        <v>681092.97</v>
      </c>
    </row>
    <row r="42" spans="1:5">
      <c r="A42" s="101" t="s">
        <v>330</v>
      </c>
      <c r="B42" s="101" t="s">
        <v>331</v>
      </c>
      <c r="C42" s="102">
        <f>+'Benef. Empl x p Corto Plazo'!B15</f>
        <v>4749.9799999999996</v>
      </c>
      <c r="D42" s="102">
        <v>0</v>
      </c>
      <c r="E42" s="103">
        <f t="shared" si="0"/>
        <v>4749.9799999999996</v>
      </c>
    </row>
    <row r="43" spans="1:5" ht="24">
      <c r="A43" s="101" t="s">
        <v>278</v>
      </c>
      <c r="B43" s="101" t="s">
        <v>279</v>
      </c>
      <c r="C43" s="102">
        <v>0</v>
      </c>
      <c r="D43" s="130">
        <v>2026</v>
      </c>
      <c r="E43" s="103">
        <f t="shared" si="0"/>
        <v>-2026</v>
      </c>
    </row>
    <row r="44" spans="1:5" ht="24">
      <c r="A44" s="101" t="s">
        <v>280</v>
      </c>
      <c r="B44" s="101" t="s">
        <v>281</v>
      </c>
      <c r="C44" s="102">
        <v>0</v>
      </c>
      <c r="D44" s="130">
        <v>1994</v>
      </c>
      <c r="E44" s="103">
        <f t="shared" si="0"/>
        <v>-1994</v>
      </c>
    </row>
    <row r="45" spans="1:5" ht="24">
      <c r="A45" s="101" t="s">
        <v>343</v>
      </c>
      <c r="B45" s="101" t="s">
        <v>344</v>
      </c>
      <c r="C45" s="102">
        <v>0</v>
      </c>
      <c r="D45" s="130">
        <v>240</v>
      </c>
      <c r="E45" s="103">
        <f t="shared" si="0"/>
        <v>-240</v>
      </c>
    </row>
    <row r="46" spans="1:5">
      <c r="A46" s="101" t="s">
        <v>333</v>
      </c>
      <c r="B46" s="101" t="s">
        <v>334</v>
      </c>
      <c r="C46" s="102">
        <f>+'Benef. Empl x p Corto Plazo'!B13</f>
        <v>65325</v>
      </c>
      <c r="D46" s="102">
        <f>+'Total Gasto'!B25</f>
        <v>54400</v>
      </c>
      <c r="E46" s="103">
        <f t="shared" si="0"/>
        <v>10925</v>
      </c>
    </row>
    <row r="47" spans="1:5">
      <c r="A47" s="101" t="s">
        <v>354</v>
      </c>
      <c r="B47" s="101" t="s">
        <v>167</v>
      </c>
      <c r="C47" s="102">
        <v>0</v>
      </c>
      <c r="D47" s="130">
        <v>7000</v>
      </c>
      <c r="E47" s="103">
        <f t="shared" si="0"/>
        <v>-7000</v>
      </c>
    </row>
    <row r="48" spans="1:5">
      <c r="A48" s="101" t="s">
        <v>355</v>
      </c>
      <c r="B48" s="101" t="s">
        <v>132</v>
      </c>
      <c r="C48" s="102">
        <v>0</v>
      </c>
      <c r="D48" s="102">
        <v>0</v>
      </c>
      <c r="E48" s="103">
        <f t="shared" si="0"/>
        <v>0</v>
      </c>
    </row>
    <row r="49" spans="1:5" ht="36">
      <c r="A49" s="101" t="s">
        <v>289</v>
      </c>
      <c r="B49" s="101" t="s">
        <v>290</v>
      </c>
      <c r="C49" s="102">
        <v>0</v>
      </c>
      <c r="D49" s="130"/>
      <c r="E49" s="103">
        <f t="shared" si="0"/>
        <v>0</v>
      </c>
    </row>
    <row r="50" spans="1:5" ht="24">
      <c r="A50" s="101" t="s">
        <v>356</v>
      </c>
      <c r="B50" s="101" t="s">
        <v>357</v>
      </c>
      <c r="C50" s="102">
        <v>0</v>
      </c>
      <c r="D50" s="130"/>
      <c r="E50" s="103">
        <f t="shared" si="0"/>
        <v>0</v>
      </c>
    </row>
    <row r="51" spans="1:5">
      <c r="A51" s="101" t="s">
        <v>332</v>
      </c>
      <c r="B51" s="101" t="s">
        <v>282</v>
      </c>
      <c r="C51" s="102">
        <v>0</v>
      </c>
      <c r="D51" s="130">
        <f>+'Total Gasto'!B52</f>
        <v>0</v>
      </c>
      <c r="E51" s="103">
        <f t="shared" si="0"/>
        <v>0</v>
      </c>
    </row>
    <row r="52" spans="1:5" ht="24">
      <c r="A52" s="101" t="s">
        <v>336</v>
      </c>
      <c r="B52" s="101" t="s">
        <v>134</v>
      </c>
      <c r="C52" s="102">
        <v>160715.4</v>
      </c>
      <c r="D52" s="102"/>
      <c r="E52" s="103">
        <f t="shared" si="0"/>
        <v>160715.4</v>
      </c>
    </row>
    <row r="53" spans="1:5" ht="24">
      <c r="A53" s="101" t="s">
        <v>358</v>
      </c>
      <c r="B53" s="101" t="s">
        <v>169</v>
      </c>
      <c r="C53" s="102">
        <v>0</v>
      </c>
      <c r="D53" s="130"/>
      <c r="E53" s="103">
        <f t="shared" si="0"/>
        <v>0</v>
      </c>
    </row>
    <row r="54" spans="1:5" ht="24">
      <c r="A54" s="101" t="s">
        <v>339</v>
      </c>
      <c r="B54" s="101" t="s">
        <v>340</v>
      </c>
      <c r="C54" s="102">
        <v>187933</v>
      </c>
      <c r="D54" s="130"/>
      <c r="E54" s="103">
        <f t="shared" si="0"/>
        <v>187933</v>
      </c>
    </row>
    <row r="55" spans="1:5" ht="24">
      <c r="A55" s="101" t="s">
        <v>345</v>
      </c>
      <c r="B55" s="101" t="s">
        <v>346</v>
      </c>
      <c r="C55" s="102">
        <v>0</v>
      </c>
      <c r="D55" s="130"/>
      <c r="E55" s="103">
        <f t="shared" si="0"/>
        <v>0</v>
      </c>
    </row>
    <row r="56" spans="1:5">
      <c r="A56" s="101" t="s">
        <v>347</v>
      </c>
      <c r="B56" s="101" t="s">
        <v>173</v>
      </c>
      <c r="C56" s="102">
        <v>0</v>
      </c>
      <c r="D56" s="130"/>
      <c r="E56" s="103">
        <f t="shared" si="0"/>
        <v>0</v>
      </c>
    </row>
    <row r="57" spans="1:5" ht="24">
      <c r="A57" s="101" t="s">
        <v>337</v>
      </c>
      <c r="B57" s="101" t="s">
        <v>338</v>
      </c>
      <c r="C57" s="102"/>
      <c r="D57" s="130"/>
      <c r="E57" s="103">
        <f t="shared" si="0"/>
        <v>0</v>
      </c>
    </row>
    <row r="58" spans="1:5">
      <c r="A58" s="101" t="s">
        <v>291</v>
      </c>
      <c r="B58" s="101" t="s">
        <v>292</v>
      </c>
      <c r="C58" s="102">
        <v>0</v>
      </c>
      <c r="D58" s="102">
        <v>0</v>
      </c>
      <c r="E58" s="103">
        <f t="shared" si="0"/>
        <v>0</v>
      </c>
    </row>
    <row r="59" spans="1:5">
      <c r="A59" s="104" t="s">
        <v>259</v>
      </c>
      <c r="B59" s="105" t="s">
        <v>260</v>
      </c>
      <c r="C59" s="106">
        <f>SUM(C10:C58)</f>
        <v>6565984.7600000007</v>
      </c>
      <c r="D59" s="106">
        <f>SUM(D10:D58)</f>
        <v>3209671.6099999994</v>
      </c>
      <c r="E59" s="103">
        <f>SUM(E40:E58)</f>
        <v>952747.35</v>
      </c>
    </row>
    <row r="60" spans="1:5" ht="5.45" customHeight="1"/>
    <row r="61" spans="1:5">
      <c r="D61" s="94"/>
    </row>
    <row r="62" spans="1:5">
      <c r="E62" s="9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1" zoomScale="106" zoomScaleNormal="106" workbookViewId="0">
      <selection activeCell="D10" sqref="D10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365</v>
      </c>
      <c r="E1" s="8"/>
      <c r="F1" s="8"/>
      <c r="G1" s="8"/>
      <c r="H1" s="8"/>
    </row>
    <row r="2" spans="1:9" ht="18.75">
      <c r="C2" s="160" t="s">
        <v>362</v>
      </c>
      <c r="D2" s="160"/>
      <c r="E2" s="160"/>
      <c r="F2" s="160"/>
      <c r="G2" s="160"/>
      <c r="H2" s="160"/>
    </row>
    <row r="3" spans="1:9" ht="15.75">
      <c r="C3" s="161" t="s">
        <v>146</v>
      </c>
      <c r="D3" s="161"/>
      <c r="E3" s="161"/>
      <c r="F3" s="161"/>
      <c r="G3" s="161"/>
      <c r="H3" s="161"/>
    </row>
    <row r="4" spans="1:9" ht="15.75">
      <c r="C4" s="161" t="s">
        <v>369</v>
      </c>
      <c r="D4" s="161"/>
      <c r="E4" s="161"/>
      <c r="F4" s="161"/>
      <c r="G4" s="161"/>
      <c r="H4" s="161"/>
    </row>
    <row r="5" spans="1:9" ht="15.75">
      <c r="C5" s="161" t="s">
        <v>0</v>
      </c>
      <c r="D5" s="161"/>
      <c r="E5" s="161"/>
      <c r="F5" s="161"/>
      <c r="G5" s="161"/>
      <c r="H5" s="161"/>
    </row>
    <row r="6" spans="1:9">
      <c r="C6" s="8"/>
      <c r="D6" s="61"/>
      <c r="E6" s="61"/>
      <c r="F6" s="8"/>
      <c r="G6" s="8"/>
      <c r="H6" s="8"/>
    </row>
    <row r="7" spans="1:9">
      <c r="C7" s="8"/>
      <c r="D7" s="8"/>
      <c r="E7" s="8"/>
      <c r="F7" s="62">
        <v>2025</v>
      </c>
      <c r="G7" s="63"/>
      <c r="H7" s="62">
        <f>+[1]BC!G11</f>
        <v>2016</v>
      </c>
    </row>
    <row r="8" spans="1:9">
      <c r="A8" s="5" t="s">
        <v>108</v>
      </c>
      <c r="C8" s="64" t="s">
        <v>1</v>
      </c>
      <c r="D8" s="65"/>
      <c r="E8" s="65"/>
      <c r="F8" s="66"/>
      <c r="G8" s="67"/>
      <c r="H8" s="67"/>
    </row>
    <row r="9" spans="1:9">
      <c r="C9" s="64" t="s">
        <v>2</v>
      </c>
      <c r="D9" s="65"/>
      <c r="E9" s="65"/>
      <c r="F9" s="67"/>
      <c r="G9" s="67"/>
      <c r="H9" s="67"/>
    </row>
    <row r="10" spans="1:9">
      <c r="A10" s="5" t="s">
        <v>51</v>
      </c>
      <c r="C10" s="8"/>
      <c r="D10" s="8" t="s">
        <v>103</v>
      </c>
      <c r="E10" s="8"/>
      <c r="F10" s="139">
        <f>+Efectivo!C38</f>
        <v>1638315.7</v>
      </c>
      <c r="G10" s="69"/>
      <c r="H10" s="68"/>
    </row>
    <row r="11" spans="1:9" customFormat="1">
      <c r="A11" s="3" t="s">
        <v>52</v>
      </c>
      <c r="B11" s="2"/>
      <c r="C11" s="70"/>
      <c r="D11" s="8" t="s">
        <v>3</v>
      </c>
      <c r="E11" s="8"/>
      <c r="F11" s="71"/>
      <c r="G11" s="72"/>
      <c r="H11" s="71"/>
      <c r="I11" s="2"/>
    </row>
    <row r="12" spans="1:9" customFormat="1">
      <c r="A12" s="3" t="s">
        <v>53</v>
      </c>
      <c r="B12" s="2"/>
      <c r="C12" s="70"/>
      <c r="D12" s="8" t="s">
        <v>4</v>
      </c>
      <c r="E12" s="8"/>
      <c r="F12" s="71"/>
      <c r="G12" s="72"/>
      <c r="H12" s="71"/>
      <c r="I12" s="2"/>
    </row>
    <row r="13" spans="1:9" customFormat="1">
      <c r="A13" s="3" t="s">
        <v>54</v>
      </c>
      <c r="B13" s="2"/>
      <c r="C13" s="70"/>
      <c r="D13" s="8" t="s">
        <v>214</v>
      </c>
      <c r="E13" s="8"/>
      <c r="F13" s="126">
        <f>+'Cuenta por Cobrar'!B18</f>
        <v>6457052.2400000002</v>
      </c>
      <c r="G13" s="72"/>
      <c r="H13" s="71"/>
      <c r="I13" s="2"/>
    </row>
    <row r="14" spans="1:9">
      <c r="A14" s="5" t="s">
        <v>55</v>
      </c>
      <c r="C14" s="8"/>
      <c r="D14" s="8" t="s">
        <v>215</v>
      </c>
      <c r="E14" s="8"/>
      <c r="F14" s="139">
        <f>+Inventario!B14</f>
        <v>4091505.64</v>
      </c>
      <c r="G14" s="69"/>
      <c r="H14" s="68"/>
      <c r="I14" s="84"/>
    </row>
    <row r="15" spans="1:9" customFormat="1">
      <c r="A15" s="3" t="s">
        <v>56</v>
      </c>
      <c r="B15" s="2"/>
      <c r="C15" s="70"/>
      <c r="D15" s="8" t="s">
        <v>5</v>
      </c>
      <c r="E15" s="8"/>
      <c r="F15" s="71">
        <v>0</v>
      </c>
      <c r="G15" s="72"/>
      <c r="H15" s="71"/>
      <c r="I15" s="2"/>
    </row>
    <row r="16" spans="1:9" customFormat="1">
      <c r="A16" s="3" t="s">
        <v>57</v>
      </c>
      <c r="B16" s="2"/>
      <c r="C16" s="70"/>
      <c r="D16" s="8" t="s">
        <v>6</v>
      </c>
      <c r="E16" s="8"/>
      <c r="F16" s="74"/>
      <c r="G16" s="72"/>
      <c r="H16" s="74"/>
      <c r="I16" s="2"/>
    </row>
    <row r="17" spans="1:12">
      <c r="C17" s="64" t="s">
        <v>7</v>
      </c>
      <c r="D17" s="8"/>
      <c r="E17" s="8"/>
      <c r="F17" s="140">
        <f>SUM(F9:F16)</f>
        <v>12186873.58</v>
      </c>
      <c r="G17" s="69"/>
      <c r="H17" s="75">
        <f>SUM(H9:H16)</f>
        <v>0</v>
      </c>
    </row>
    <row r="18" spans="1:12">
      <c r="C18" s="64"/>
      <c r="D18" s="8"/>
      <c r="E18" s="8"/>
      <c r="F18" s="76"/>
      <c r="G18" s="69"/>
      <c r="H18" s="76"/>
    </row>
    <row r="19" spans="1:12">
      <c r="C19" s="64" t="s">
        <v>8</v>
      </c>
      <c r="D19" s="8"/>
      <c r="E19" s="8"/>
      <c r="F19" s="68"/>
      <c r="G19" s="68"/>
      <c r="H19" s="68"/>
    </row>
    <row r="20" spans="1:12" customFormat="1">
      <c r="A20" s="3" t="s">
        <v>58</v>
      </c>
      <c r="B20" s="2"/>
      <c r="C20" s="70"/>
      <c r="D20" s="8" t="s">
        <v>9</v>
      </c>
      <c r="E20" s="8"/>
      <c r="F20" s="71">
        <v>0</v>
      </c>
      <c r="G20" s="72"/>
      <c r="H20" s="71"/>
      <c r="I20" s="2"/>
    </row>
    <row r="21" spans="1:12" customFormat="1">
      <c r="A21" s="3" t="s">
        <v>59</v>
      </c>
      <c r="B21" s="2"/>
      <c r="C21" s="70"/>
      <c r="D21" s="8" t="s">
        <v>10</v>
      </c>
      <c r="E21" s="8"/>
      <c r="F21" s="71"/>
      <c r="G21" s="72"/>
      <c r="H21" s="71"/>
      <c r="I21" s="2"/>
    </row>
    <row r="22" spans="1:12" customFormat="1">
      <c r="A22" s="3" t="s">
        <v>60</v>
      </c>
      <c r="B22" s="2"/>
      <c r="C22" s="70"/>
      <c r="D22" s="8" t="s">
        <v>11</v>
      </c>
      <c r="E22" s="8"/>
      <c r="F22" s="71"/>
      <c r="G22" s="72"/>
      <c r="H22" s="71"/>
      <c r="I22" s="2"/>
    </row>
    <row r="23" spans="1:12" customFormat="1">
      <c r="A23" s="3" t="s">
        <v>61</v>
      </c>
      <c r="B23" s="2"/>
      <c r="C23" s="70"/>
      <c r="D23" s="8" t="s">
        <v>12</v>
      </c>
      <c r="E23" s="8"/>
      <c r="F23" s="71">
        <v>0</v>
      </c>
      <c r="G23" s="72"/>
      <c r="H23" s="71"/>
      <c r="I23" s="2"/>
    </row>
    <row r="24" spans="1:12">
      <c r="A24" s="5" t="s">
        <v>62</v>
      </c>
      <c r="C24" s="8"/>
      <c r="D24" s="8" t="s">
        <v>217</v>
      </c>
      <c r="E24" s="8"/>
      <c r="F24" s="73">
        <v>0</v>
      </c>
      <c r="G24" s="69"/>
      <c r="H24" s="68"/>
      <c r="L24" s="60"/>
    </row>
    <row r="25" spans="1:12">
      <c r="A25" s="5" t="s">
        <v>63</v>
      </c>
      <c r="C25" s="8"/>
      <c r="D25" s="8" t="s">
        <v>101</v>
      </c>
      <c r="E25" s="8"/>
      <c r="F25" s="68"/>
      <c r="G25" s="69"/>
      <c r="H25" s="68"/>
      <c r="I25" s="37"/>
      <c r="L25" s="60"/>
    </row>
    <row r="26" spans="1:12" customFormat="1">
      <c r="A26" s="3" t="s">
        <v>64</v>
      </c>
      <c r="B26" s="2"/>
      <c r="C26" s="70"/>
      <c r="D26" s="8" t="s">
        <v>13</v>
      </c>
      <c r="E26" s="8"/>
      <c r="F26" s="71"/>
      <c r="G26" s="72"/>
      <c r="H26" s="71"/>
      <c r="I26" s="1"/>
      <c r="L26" s="10"/>
    </row>
    <row r="27" spans="1:12">
      <c r="C27" s="64" t="s">
        <v>14</v>
      </c>
      <c r="D27" s="8"/>
      <c r="E27" s="8"/>
      <c r="F27" s="75">
        <f>SUM(F20:F26)</f>
        <v>0</v>
      </c>
      <c r="G27" s="69"/>
      <c r="H27" s="75">
        <f>SUM(H20:H26)</f>
        <v>0</v>
      </c>
      <c r="L27" s="60"/>
    </row>
    <row r="28" spans="1:12">
      <c r="C28" s="64"/>
      <c r="D28" s="8"/>
      <c r="E28" s="8"/>
      <c r="F28" s="76"/>
      <c r="G28" s="69"/>
      <c r="H28" s="76"/>
      <c r="L28" s="60"/>
    </row>
    <row r="29" spans="1:12" ht="15.75" thickBot="1">
      <c r="C29" s="64" t="s">
        <v>15</v>
      </c>
      <c r="D29" s="8"/>
      <c r="E29" s="8"/>
      <c r="F29" s="141">
        <f>SUM(F27,F17)</f>
        <v>12186873.58</v>
      </c>
      <c r="G29" s="78"/>
      <c r="H29" s="77">
        <f>SUM(H27,H17)</f>
        <v>0</v>
      </c>
    </row>
    <row r="30" spans="1:12" ht="15.75" thickTop="1">
      <c r="C30" s="8"/>
      <c r="D30" s="8" t="s">
        <v>16</v>
      </c>
      <c r="E30" s="8"/>
      <c r="F30" s="68"/>
      <c r="G30" s="68"/>
      <c r="H30" s="68"/>
      <c r="K30" s="151"/>
    </row>
    <row r="31" spans="1:12">
      <c r="C31" s="64" t="s">
        <v>17</v>
      </c>
      <c r="D31" s="8"/>
      <c r="E31" s="8"/>
      <c r="F31" s="68"/>
      <c r="G31" s="68"/>
      <c r="H31" s="68"/>
    </row>
    <row r="32" spans="1:12">
      <c r="C32" s="64" t="s">
        <v>18</v>
      </c>
      <c r="D32" s="8"/>
      <c r="E32" s="8"/>
      <c r="F32" s="69"/>
      <c r="G32" s="69"/>
      <c r="H32" s="69"/>
    </row>
    <row r="33" spans="1:9" customFormat="1">
      <c r="A33" s="3" t="s">
        <v>65</v>
      </c>
      <c r="B33" s="2"/>
      <c r="C33" s="70"/>
      <c r="D33" s="8" t="s">
        <v>19</v>
      </c>
      <c r="E33" s="8"/>
      <c r="F33" s="71">
        <v>0</v>
      </c>
      <c r="G33" s="71"/>
      <c r="H33" s="71"/>
      <c r="I33" s="2"/>
    </row>
    <row r="34" spans="1:9">
      <c r="A34" s="5" t="s">
        <v>66</v>
      </c>
      <c r="C34" s="8"/>
      <c r="D34" s="8" t="s">
        <v>219</v>
      </c>
      <c r="E34" s="8"/>
      <c r="F34" s="138">
        <f>+'CXP Corto plazo'!B14</f>
        <v>1690925.92</v>
      </c>
      <c r="G34" s="69"/>
      <c r="H34" s="68"/>
      <c r="I34" s="35"/>
    </row>
    <row r="35" spans="1:9" customFormat="1">
      <c r="A35" s="3" t="s">
        <v>67</v>
      </c>
      <c r="B35" s="2"/>
      <c r="C35" s="70"/>
      <c r="D35" s="8" t="s">
        <v>20</v>
      </c>
      <c r="E35" s="8"/>
      <c r="F35" s="71"/>
      <c r="G35" s="72"/>
      <c r="H35" s="71"/>
      <c r="I35" s="2"/>
    </row>
    <row r="36" spans="1:9" customFormat="1">
      <c r="A36" s="3" t="s">
        <v>68</v>
      </c>
      <c r="B36" s="2"/>
      <c r="C36" s="70"/>
      <c r="D36" s="8" t="s">
        <v>21</v>
      </c>
      <c r="E36" s="8"/>
      <c r="F36" s="71"/>
      <c r="G36" s="72"/>
      <c r="H36" s="71"/>
      <c r="I36" s="2"/>
    </row>
    <row r="37" spans="1:9" customFormat="1">
      <c r="A37" s="3" t="s">
        <v>69</v>
      </c>
      <c r="B37" s="2"/>
      <c r="C37" s="70"/>
      <c r="D37" s="8" t="s">
        <v>220</v>
      </c>
      <c r="E37" s="8"/>
      <c r="F37" s="126" t="e">
        <f>+#REF!</f>
        <v>#REF!</v>
      </c>
      <c r="G37" s="72"/>
      <c r="H37" s="71"/>
      <c r="I37" s="2"/>
    </row>
    <row r="38" spans="1:9" customFormat="1">
      <c r="A38" s="3" t="s">
        <v>70</v>
      </c>
      <c r="B38" s="2"/>
      <c r="C38" s="70"/>
      <c r="D38" s="8" t="s">
        <v>22</v>
      </c>
      <c r="E38" s="8"/>
      <c r="F38" s="71">
        <v>0</v>
      </c>
      <c r="G38" s="72"/>
      <c r="H38" s="71"/>
      <c r="I38" s="2"/>
    </row>
    <row r="39" spans="1:9" customFormat="1">
      <c r="A39" s="3" t="s">
        <v>71</v>
      </c>
      <c r="B39" s="2"/>
      <c r="C39" s="70"/>
      <c r="D39" s="8" t="s">
        <v>221</v>
      </c>
      <c r="E39" s="8"/>
      <c r="F39" s="142">
        <f>+'Benef. Empl x p Corto Plazo'!B18</f>
        <v>771167.95</v>
      </c>
      <c r="G39" s="72"/>
      <c r="H39" s="71"/>
      <c r="I39" s="2"/>
    </row>
    <row r="40" spans="1:9" customFormat="1">
      <c r="A40" s="3" t="s">
        <v>72</v>
      </c>
      <c r="B40" s="2"/>
      <c r="C40" s="70"/>
      <c r="D40" s="8" t="s">
        <v>23</v>
      </c>
      <c r="E40" s="8"/>
      <c r="F40" s="71"/>
      <c r="G40" s="72"/>
      <c r="H40" s="71"/>
      <c r="I40" s="2"/>
    </row>
    <row r="41" spans="1:9" customFormat="1">
      <c r="A41" s="3" t="s">
        <v>74</v>
      </c>
      <c r="B41" s="2"/>
      <c r="C41" s="70"/>
      <c r="D41" s="8" t="s">
        <v>24</v>
      </c>
      <c r="E41" s="8"/>
      <c r="F41" s="74">
        <v>0</v>
      </c>
      <c r="G41" s="72"/>
      <c r="H41" s="71"/>
      <c r="I41" s="2"/>
    </row>
    <row r="42" spans="1:9">
      <c r="C42" s="64" t="s">
        <v>25</v>
      </c>
      <c r="D42" s="8"/>
      <c r="E42" s="8"/>
      <c r="F42" s="143" t="e">
        <f>SUM(F33:F41)</f>
        <v>#REF!</v>
      </c>
      <c r="G42" s="69"/>
      <c r="H42" s="76">
        <f>SUM(H33:H41)</f>
        <v>0</v>
      </c>
      <c r="I42" s="35"/>
    </row>
    <row r="43" spans="1:9">
      <c r="C43" s="64"/>
      <c r="D43" s="8"/>
      <c r="E43" s="8"/>
      <c r="F43" s="76"/>
      <c r="G43" s="69"/>
      <c r="H43" s="68"/>
    </row>
    <row r="44" spans="1:9" customFormat="1">
      <c r="A44" s="3"/>
      <c r="B44" s="2"/>
      <c r="C44" s="79" t="s">
        <v>26</v>
      </c>
      <c r="D44" s="70"/>
      <c r="E44" s="70"/>
      <c r="F44" s="71"/>
      <c r="G44" s="71"/>
      <c r="H44" s="71"/>
      <c r="I44" s="2"/>
    </row>
    <row r="45" spans="1:9" customFormat="1">
      <c r="A45" s="3" t="s">
        <v>75</v>
      </c>
      <c r="B45" s="2"/>
      <c r="C45" s="70"/>
      <c r="D45" s="8" t="s">
        <v>223</v>
      </c>
      <c r="E45" s="8"/>
      <c r="F45" s="71"/>
      <c r="G45" s="72"/>
      <c r="H45" s="71"/>
      <c r="I45" s="2"/>
    </row>
    <row r="46" spans="1:9" customFormat="1">
      <c r="A46" s="3" t="s">
        <v>76</v>
      </c>
      <c r="B46" s="2"/>
      <c r="C46" s="70"/>
      <c r="D46" s="8" t="s">
        <v>27</v>
      </c>
      <c r="E46" s="8"/>
      <c r="F46" s="71"/>
      <c r="G46" s="72"/>
      <c r="H46" s="71"/>
      <c r="I46" s="2"/>
    </row>
    <row r="47" spans="1:9" customFormat="1">
      <c r="A47" s="3" t="s">
        <v>73</v>
      </c>
      <c r="B47" s="2"/>
      <c r="C47" s="70"/>
      <c r="D47" s="8" t="s">
        <v>28</v>
      </c>
      <c r="E47" s="8"/>
      <c r="F47" s="71"/>
      <c r="G47" s="72"/>
      <c r="H47" s="71"/>
      <c r="I47" s="2"/>
    </row>
    <row r="48" spans="1:9" customFormat="1">
      <c r="A48" s="3" t="s">
        <v>77</v>
      </c>
      <c r="B48" s="2"/>
      <c r="C48" s="70"/>
      <c r="D48" s="8" t="s">
        <v>29</v>
      </c>
      <c r="E48" s="8"/>
      <c r="F48" s="71"/>
      <c r="G48" s="72"/>
      <c r="H48" s="71"/>
      <c r="I48" s="2"/>
    </row>
    <row r="49" spans="1:11" customFormat="1">
      <c r="A49" s="3" t="s">
        <v>78</v>
      </c>
      <c r="B49" s="2"/>
      <c r="C49" s="70"/>
      <c r="D49" s="8" t="s">
        <v>224</v>
      </c>
      <c r="E49" s="8"/>
      <c r="F49" s="74"/>
      <c r="G49" s="72"/>
      <c r="H49" s="71"/>
      <c r="I49" s="2"/>
    </row>
    <row r="50" spans="1:11" customFormat="1">
      <c r="A50" s="3" t="s">
        <v>79</v>
      </c>
      <c r="B50" s="2"/>
      <c r="C50" s="70"/>
      <c r="D50" s="8" t="s">
        <v>30</v>
      </c>
      <c r="E50" s="8"/>
      <c r="F50" s="71"/>
      <c r="G50" s="72"/>
      <c r="H50" s="71"/>
      <c r="I50" s="2"/>
    </row>
    <row r="51" spans="1:11" customFormat="1" ht="16.5" customHeight="1">
      <c r="A51" s="3"/>
      <c r="B51" s="2"/>
      <c r="C51" s="79" t="s">
        <v>31</v>
      </c>
      <c r="D51" s="70"/>
      <c r="E51" s="70"/>
      <c r="F51" s="75">
        <f>+F45+F49</f>
        <v>0</v>
      </c>
      <c r="G51" s="72"/>
      <c r="H51" s="68"/>
      <c r="I51" s="2"/>
    </row>
    <row r="52" spans="1:11">
      <c r="C52" s="64" t="s">
        <v>32</v>
      </c>
      <c r="D52" s="8"/>
      <c r="E52" s="8"/>
      <c r="F52" s="143" t="e">
        <f>+F42+F51</f>
        <v>#REF!</v>
      </c>
      <c r="G52" s="78"/>
      <c r="H52" s="75">
        <f>SUM(H42,H51)</f>
        <v>0</v>
      </c>
    </row>
    <row r="53" spans="1:11">
      <c r="C53" s="64"/>
      <c r="D53" s="8"/>
      <c r="E53" s="8"/>
      <c r="F53" s="68"/>
      <c r="G53" s="68"/>
      <c r="H53" s="68"/>
    </row>
    <row r="54" spans="1:11">
      <c r="C54" s="64" t="s">
        <v>229</v>
      </c>
      <c r="D54" s="8"/>
      <c r="E54" s="8"/>
      <c r="F54" s="68"/>
      <c r="G54" s="68"/>
      <c r="H54" s="68"/>
    </row>
    <row r="55" spans="1:11" customFormat="1">
      <c r="A55" s="3" t="s">
        <v>80</v>
      </c>
      <c r="B55" s="2"/>
      <c r="C55" s="79"/>
      <c r="D55" s="8" t="s">
        <v>147</v>
      </c>
      <c r="E55" s="8"/>
      <c r="F55" s="126">
        <f>+Patrimonio!B12</f>
        <v>3012481</v>
      </c>
      <c r="G55" s="72"/>
      <c r="H55" s="71"/>
      <c r="I55" s="36"/>
    </row>
    <row r="56" spans="1:11" customFormat="1">
      <c r="A56" s="3" t="s">
        <v>81</v>
      </c>
      <c r="B56" s="2"/>
      <c r="C56" s="70"/>
      <c r="D56" s="8" t="s">
        <v>33</v>
      </c>
      <c r="E56" s="8"/>
      <c r="F56" s="71" t="s">
        <v>366</v>
      </c>
      <c r="G56" s="72"/>
      <c r="H56" s="71"/>
      <c r="I56" s="2"/>
    </row>
    <row r="57" spans="1:11">
      <c r="A57" s="5" t="s">
        <v>82</v>
      </c>
      <c r="C57" s="8"/>
      <c r="D57" s="8" t="s">
        <v>104</v>
      </c>
      <c r="E57" s="8"/>
      <c r="F57" s="138">
        <f>+'ERF SRS'!F29</f>
        <v>1282390.8699999994</v>
      </c>
      <c r="G57" s="69"/>
      <c r="H57" s="68"/>
    </row>
    <row r="58" spans="1:11">
      <c r="A58" s="5" t="s">
        <v>83</v>
      </c>
      <c r="C58" s="8"/>
      <c r="D58" s="8" t="s">
        <v>106</v>
      </c>
      <c r="E58" s="8"/>
      <c r="F58" s="139">
        <f>+Patrimonio!B14</f>
        <v>5429907.8399999999</v>
      </c>
      <c r="G58" s="69"/>
      <c r="H58" s="73"/>
      <c r="I58" s="35"/>
    </row>
    <row r="59" spans="1:11" customFormat="1">
      <c r="A59" s="3" t="s">
        <v>84</v>
      </c>
      <c r="B59" s="2"/>
      <c r="C59" s="70"/>
      <c r="D59" s="8" t="s">
        <v>34</v>
      </c>
      <c r="E59" s="8"/>
      <c r="F59" s="68"/>
      <c r="G59" s="72"/>
      <c r="H59" s="68"/>
      <c r="I59" s="2"/>
    </row>
    <row r="60" spans="1:11">
      <c r="C60" s="64" t="s">
        <v>35</v>
      </c>
      <c r="D60" s="8"/>
      <c r="E60" s="8"/>
      <c r="F60" s="140">
        <f>+F55+F57+F58</f>
        <v>9724779.709999999</v>
      </c>
      <c r="G60" s="78"/>
      <c r="H60" s="75"/>
    </row>
    <row r="61" spans="1:11">
      <c r="C61" s="64"/>
      <c r="D61" s="8"/>
      <c r="E61" s="8"/>
      <c r="F61" s="67"/>
      <c r="G61" s="67"/>
      <c r="H61" s="67"/>
    </row>
    <row r="62" spans="1:11" ht="15.75" thickBot="1">
      <c r="C62" s="64" t="s">
        <v>102</v>
      </c>
      <c r="D62" s="8"/>
      <c r="E62" s="8"/>
      <c r="F62" s="141" t="e">
        <f>+F60+F42</f>
        <v>#REF!</v>
      </c>
      <c r="G62" s="67"/>
      <c r="H62" s="77">
        <f>+H52+H60</f>
        <v>0</v>
      </c>
      <c r="I62" s="43"/>
      <c r="J62" s="90"/>
      <c r="K62" s="90"/>
    </row>
    <row r="63" spans="1:11" ht="15.75" thickTop="1">
      <c r="C63" s="64"/>
      <c r="D63" s="8"/>
      <c r="E63" s="8"/>
      <c r="F63" s="76"/>
      <c r="G63" s="67"/>
      <c r="H63" s="76"/>
      <c r="I63" s="43"/>
      <c r="K63" s="90"/>
    </row>
    <row r="64" spans="1:11">
      <c r="C64" s="64"/>
      <c r="D64" s="8"/>
      <c r="E64" s="8"/>
      <c r="F64" s="76"/>
      <c r="G64" s="67"/>
      <c r="H64" s="76"/>
      <c r="I64" s="43"/>
    </row>
    <row r="65" spans="3:9">
      <c r="C65" s="8"/>
      <c r="D65" s="64" t="s">
        <v>304</v>
      </c>
      <c r="E65" s="88"/>
      <c r="F65" s="64" t="s">
        <v>321</v>
      </c>
      <c r="G65" s="8"/>
      <c r="H65" s="68"/>
      <c r="I65" s="35"/>
    </row>
    <row r="66" spans="3:9">
      <c r="C66" s="69"/>
      <c r="D66" s="127" t="s">
        <v>360</v>
      </c>
      <c r="E66" s="128"/>
      <c r="F66" s="129" t="s">
        <v>361</v>
      </c>
      <c r="G66" s="83"/>
      <c r="H66" s="83"/>
    </row>
    <row r="67" spans="3:9">
      <c r="C67" s="8"/>
      <c r="D67" s="88" t="s">
        <v>305</v>
      </c>
      <c r="E67" s="64"/>
      <c r="F67" s="88" t="s">
        <v>322</v>
      </c>
      <c r="G67" s="8"/>
      <c r="H67" s="8"/>
    </row>
    <row r="68" spans="3:9">
      <c r="C68" s="8"/>
      <c r="D68" s="8"/>
      <c r="E68" s="8"/>
      <c r="F68" s="80"/>
      <c r="G68" s="80"/>
      <c r="H68" s="80"/>
    </row>
    <row r="70" spans="3:9">
      <c r="F70" s="7"/>
      <c r="H70" s="7"/>
    </row>
    <row r="72" spans="3:9">
      <c r="F72" s="7"/>
      <c r="H72" s="35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I9" sqref="I9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1"/>
      <c r="B1" s="8"/>
      <c r="C1" s="8"/>
      <c r="D1" s="8"/>
      <c r="E1" s="8"/>
      <c r="F1" s="8"/>
      <c r="G1" s="8"/>
    </row>
    <row r="2" spans="1:10" ht="18.75">
      <c r="A2" s="81"/>
      <c r="B2" s="8"/>
      <c r="C2" s="162" t="str">
        <f>+'ESF SNS'!C2:H2</f>
        <v>HOSPITAL MUNICIPAL FANTINO</v>
      </c>
      <c r="D2" s="162"/>
      <c r="E2" s="162"/>
      <c r="F2" s="162"/>
      <c r="G2" s="162"/>
    </row>
    <row r="3" spans="1:10" ht="15.75">
      <c r="A3" s="81"/>
      <c r="B3" s="8"/>
      <c r="C3" s="161" t="s">
        <v>151</v>
      </c>
      <c r="D3" s="161"/>
      <c r="E3" s="161"/>
      <c r="F3" s="161"/>
      <c r="G3" s="161"/>
    </row>
    <row r="4" spans="1:10" ht="15.75">
      <c r="A4" s="81"/>
      <c r="B4" s="8"/>
      <c r="C4" s="161" t="s">
        <v>370</v>
      </c>
      <c r="D4" s="161"/>
      <c r="E4" s="161"/>
      <c r="F4" s="161"/>
      <c r="G4" s="161"/>
    </row>
    <row r="5" spans="1:10" ht="15.75">
      <c r="A5" s="81"/>
      <c r="B5" s="8"/>
      <c r="C5" s="161" t="s">
        <v>0</v>
      </c>
      <c r="D5" s="161"/>
      <c r="E5" s="161"/>
      <c r="F5" s="161"/>
      <c r="G5" s="161"/>
    </row>
    <row r="6" spans="1:10">
      <c r="A6" s="81"/>
      <c r="B6" s="8"/>
      <c r="C6" s="8"/>
      <c r="D6" s="61"/>
      <c r="E6" s="61"/>
      <c r="F6" s="8"/>
      <c r="G6" s="8"/>
    </row>
    <row r="7" spans="1:10">
      <c r="A7" s="81"/>
      <c r="B7" s="8"/>
      <c r="C7" s="8"/>
      <c r="D7" s="8"/>
      <c r="E7" s="8"/>
      <c r="F7" s="82">
        <v>2024</v>
      </c>
      <c r="G7" s="82">
        <f>+[1]ESF!H7</f>
        <v>2016</v>
      </c>
    </row>
    <row r="8" spans="1:10">
      <c r="A8" s="81"/>
      <c r="B8" s="8"/>
      <c r="C8" s="64" t="s">
        <v>232</v>
      </c>
      <c r="D8" s="65"/>
      <c r="E8" s="65"/>
      <c r="F8" s="66"/>
      <c r="G8" s="67"/>
      <c r="J8" s="35"/>
    </row>
    <row r="9" spans="1:10">
      <c r="A9" s="81" t="s">
        <v>85</v>
      </c>
      <c r="B9" s="8"/>
      <c r="C9" s="8"/>
      <c r="D9" s="8" t="s">
        <v>36</v>
      </c>
      <c r="E9" s="8"/>
      <c r="F9" s="68"/>
      <c r="G9" s="68"/>
      <c r="J9" s="35"/>
    </row>
    <row r="10" spans="1:10">
      <c r="A10" s="81" t="s">
        <v>86</v>
      </c>
      <c r="B10" s="8"/>
      <c r="C10" s="8"/>
      <c r="D10" s="8" t="s">
        <v>107</v>
      </c>
      <c r="E10" s="8"/>
      <c r="F10" s="138">
        <f>+Ingresos!B28</f>
        <v>3064396.4699999993</v>
      </c>
      <c r="G10" s="68"/>
      <c r="J10" s="35"/>
    </row>
    <row r="11" spans="1:10">
      <c r="A11" s="81" t="s">
        <v>87</v>
      </c>
      <c r="B11" s="8"/>
      <c r="C11" s="8"/>
      <c r="D11" s="8" t="s">
        <v>100</v>
      </c>
      <c r="E11" s="8"/>
      <c r="F11" s="68"/>
      <c r="G11" s="68"/>
      <c r="J11" s="35"/>
    </row>
    <row r="12" spans="1:10">
      <c r="A12" s="81" t="s">
        <v>88</v>
      </c>
      <c r="B12" s="8"/>
      <c r="C12" s="8"/>
      <c r="D12" s="8" t="s">
        <v>37</v>
      </c>
      <c r="E12" s="8"/>
      <c r="F12" s="73"/>
      <c r="G12" s="68"/>
      <c r="H12" s="35"/>
      <c r="J12" s="35"/>
    </row>
    <row r="13" spans="1:10">
      <c r="A13" s="81"/>
      <c r="B13" s="8"/>
      <c r="C13" s="64" t="s">
        <v>47</v>
      </c>
      <c r="D13" s="8"/>
      <c r="E13" s="8"/>
      <c r="F13" s="75">
        <f>SUM(F9:F12)</f>
        <v>3064396.4699999993</v>
      </c>
      <c r="G13" s="75">
        <f>SUM(G9:G12)</f>
        <v>0</v>
      </c>
      <c r="J13" s="35"/>
    </row>
    <row r="14" spans="1:10">
      <c r="A14" s="81"/>
      <c r="B14" s="8"/>
      <c r="C14" s="8"/>
      <c r="D14" s="8" t="s">
        <v>16</v>
      </c>
      <c r="E14" s="8"/>
      <c r="F14" s="68"/>
      <c r="G14" s="68"/>
    </row>
    <row r="15" spans="1:10">
      <c r="A15" s="81"/>
      <c r="B15" s="8"/>
      <c r="C15" s="64" t="s">
        <v>234</v>
      </c>
      <c r="D15" s="8"/>
      <c r="E15" s="8"/>
      <c r="F15" s="69"/>
      <c r="G15" s="69"/>
      <c r="J15" s="35"/>
    </row>
    <row r="16" spans="1:10">
      <c r="A16" s="81" t="s">
        <v>89</v>
      </c>
      <c r="B16" s="8"/>
      <c r="C16" s="8"/>
      <c r="D16" s="8" t="s">
        <v>38</v>
      </c>
      <c r="E16" s="8"/>
      <c r="F16" s="138">
        <f>+'Total Gasto'!B11</f>
        <v>81409</v>
      </c>
      <c r="G16" s="68"/>
      <c r="H16" s="84"/>
      <c r="I16" s="91"/>
      <c r="J16" s="35"/>
    </row>
    <row r="17" spans="1:13">
      <c r="A17" s="81" t="s">
        <v>90</v>
      </c>
      <c r="B17" s="8"/>
      <c r="C17" s="8"/>
      <c r="D17" s="8" t="s">
        <v>39</v>
      </c>
      <c r="E17" s="8"/>
      <c r="F17" s="68"/>
      <c r="G17" s="68"/>
      <c r="J17" s="35"/>
    </row>
    <row r="18" spans="1:13">
      <c r="A18" s="81" t="s">
        <v>91</v>
      </c>
      <c r="B18" s="8"/>
      <c r="C18" s="8"/>
      <c r="D18" s="8" t="s">
        <v>105</v>
      </c>
      <c r="E18" s="8"/>
      <c r="F18" s="138">
        <v>1278024.8</v>
      </c>
      <c r="G18" s="68"/>
      <c r="J18" s="35"/>
      <c r="K18" s="6"/>
      <c r="M18" s="42"/>
    </row>
    <row r="19" spans="1:13">
      <c r="A19" s="81" t="s">
        <v>92</v>
      </c>
      <c r="B19" s="8"/>
      <c r="C19" s="8"/>
      <c r="D19" s="8" t="s">
        <v>40</v>
      </c>
      <c r="E19" s="8"/>
      <c r="F19" s="68"/>
      <c r="G19" s="68"/>
      <c r="J19" s="35"/>
    </row>
    <row r="20" spans="1:13">
      <c r="A20" s="81" t="s">
        <v>93</v>
      </c>
      <c r="B20" s="8"/>
      <c r="C20" s="8"/>
      <c r="D20" s="8" t="s">
        <v>41</v>
      </c>
      <c r="E20" s="8"/>
      <c r="F20" s="68">
        <v>0</v>
      </c>
      <c r="G20" s="68"/>
      <c r="J20" s="35"/>
    </row>
    <row r="21" spans="1:13">
      <c r="A21" s="81" t="s">
        <v>94</v>
      </c>
      <c r="B21" s="8"/>
      <c r="C21" s="8"/>
      <c r="D21" s="8" t="s">
        <v>42</v>
      </c>
      <c r="E21" s="8"/>
      <c r="F21" s="138">
        <v>417655.6</v>
      </c>
      <c r="G21" s="73"/>
      <c r="I21" s="35"/>
      <c r="J21" s="35"/>
      <c r="K21" s="6"/>
      <c r="M21" s="42"/>
    </row>
    <row r="22" spans="1:13">
      <c r="A22" s="81" t="s">
        <v>95</v>
      </c>
      <c r="B22" s="8"/>
      <c r="C22" s="8"/>
      <c r="D22" s="8" t="s">
        <v>43</v>
      </c>
      <c r="E22" s="8"/>
      <c r="F22" s="139">
        <f>+'Total Gasto'!B57</f>
        <v>4916.2</v>
      </c>
      <c r="G22" s="68" t="e">
        <f>SUMIF([1]BC!B:B,[1]ERF!A22,[1]BC!G:G)</f>
        <v>#VALUE!</v>
      </c>
      <c r="J22" s="35"/>
    </row>
    <row r="23" spans="1:13">
      <c r="A23" s="81"/>
      <c r="B23" s="8"/>
      <c r="C23" s="64" t="s">
        <v>48</v>
      </c>
      <c r="D23" s="8"/>
      <c r="E23" s="8"/>
      <c r="F23" s="140">
        <f>SUM(F16:F22)</f>
        <v>1782005.5999999999</v>
      </c>
      <c r="G23" s="75" t="e">
        <f>SUM(G16:G22)</f>
        <v>#VALUE!</v>
      </c>
      <c r="I23" s="92"/>
      <c r="J23" s="35"/>
    </row>
    <row r="24" spans="1:13">
      <c r="A24" s="81"/>
      <c r="B24" s="8"/>
      <c r="C24" s="83"/>
      <c r="D24" s="8"/>
      <c r="E24" s="8"/>
      <c r="F24" s="68"/>
      <c r="G24" s="68"/>
      <c r="I24" s="7"/>
      <c r="J24" s="35"/>
    </row>
    <row r="25" spans="1:13">
      <c r="A25" s="81" t="s">
        <v>96</v>
      </c>
      <c r="B25" s="8"/>
      <c r="C25" s="8"/>
      <c r="D25" s="8" t="s">
        <v>49</v>
      </c>
      <c r="E25" s="8"/>
      <c r="F25" s="68">
        <v>0</v>
      </c>
      <c r="G25" s="68">
        <v>0</v>
      </c>
      <c r="J25" s="35"/>
    </row>
    <row r="26" spans="1:13">
      <c r="A26" s="81"/>
      <c r="B26" s="8"/>
      <c r="C26" s="8"/>
      <c r="D26" s="8"/>
      <c r="E26" s="8"/>
      <c r="F26" s="68"/>
      <c r="G26" s="68"/>
      <c r="J26" s="35"/>
    </row>
    <row r="27" spans="1:13">
      <c r="A27" s="81" t="s">
        <v>97</v>
      </c>
      <c r="B27" s="8"/>
      <c r="C27" s="8"/>
      <c r="D27" s="8" t="s">
        <v>44</v>
      </c>
      <c r="E27" s="8"/>
      <c r="F27" s="68">
        <v>0</v>
      </c>
      <c r="G27" s="68">
        <v>0</v>
      </c>
      <c r="J27" s="35"/>
    </row>
    <row r="28" spans="1:13">
      <c r="A28" s="81"/>
      <c r="B28" s="8"/>
      <c r="C28" s="8"/>
      <c r="D28" s="8"/>
      <c r="E28" s="8"/>
      <c r="F28" s="68"/>
      <c r="G28" s="68"/>
    </row>
    <row r="29" spans="1:13" ht="15.75" thickBot="1">
      <c r="A29" s="81"/>
      <c r="B29" s="8"/>
      <c r="C29" s="64" t="s">
        <v>104</v>
      </c>
      <c r="D29" s="8"/>
      <c r="E29" s="8"/>
      <c r="F29" s="141">
        <f>+F13-F23+F25+F27</f>
        <v>1282390.8699999994</v>
      </c>
      <c r="G29" s="77" t="e">
        <f>+G13-G23+G25+G27</f>
        <v>#VALUE!</v>
      </c>
      <c r="J29" s="35"/>
    </row>
    <row r="30" spans="1:13" ht="15.75" thickTop="1">
      <c r="A30" s="81"/>
      <c r="B30" s="8"/>
      <c r="C30" s="64"/>
      <c r="D30" s="8"/>
      <c r="E30" s="8"/>
      <c r="F30" s="68"/>
      <c r="G30" s="68"/>
    </row>
    <row r="31" spans="1:13">
      <c r="A31" s="81"/>
      <c r="B31" s="8"/>
      <c r="C31" s="83" t="s">
        <v>45</v>
      </c>
      <c r="D31" s="8"/>
      <c r="E31" s="8"/>
      <c r="F31" s="68"/>
      <c r="G31" s="68"/>
      <c r="J31" s="35"/>
    </row>
    <row r="32" spans="1:13">
      <c r="A32" s="81" t="s">
        <v>98</v>
      </c>
      <c r="B32" s="8"/>
      <c r="C32" s="64"/>
      <c r="D32" s="8" t="s">
        <v>50</v>
      </c>
      <c r="E32" s="8"/>
      <c r="F32" s="68">
        <v>0</v>
      </c>
      <c r="G32" s="68">
        <v>0</v>
      </c>
      <c r="J32" s="35"/>
    </row>
    <row r="33" spans="1:10">
      <c r="A33" s="81" t="s">
        <v>99</v>
      </c>
      <c r="B33" s="8"/>
      <c r="C33" s="8"/>
      <c r="D33" s="8" t="s">
        <v>46</v>
      </c>
      <c r="E33" s="8"/>
      <c r="F33" s="73">
        <v>0</v>
      </c>
      <c r="G33" s="73">
        <v>0</v>
      </c>
      <c r="J33" s="35"/>
    </row>
    <row r="34" spans="1:10" ht="15.75" thickBot="1">
      <c r="A34" s="81"/>
      <c r="B34" s="8"/>
      <c r="C34" s="64"/>
      <c r="D34" s="8"/>
      <c r="E34" s="8"/>
      <c r="F34" s="77">
        <f>SUM(F32:F33)</f>
        <v>0</v>
      </c>
      <c r="G34" s="77">
        <f>SUM(G32:G33)</f>
        <v>0</v>
      </c>
      <c r="J34" s="35"/>
    </row>
    <row r="35" spans="1:10" ht="15.75" thickTop="1">
      <c r="A35" s="81"/>
      <c r="B35" s="8"/>
      <c r="C35" s="64"/>
      <c r="D35" s="8"/>
      <c r="E35" s="8"/>
      <c r="F35" s="68"/>
      <c r="G35" s="68"/>
    </row>
    <row r="36" spans="1:10">
      <c r="A36" s="81"/>
      <c r="B36" s="8"/>
      <c r="C36" s="8"/>
      <c r="D36" s="8"/>
      <c r="E36" s="8"/>
      <c r="F36" s="68"/>
      <c r="G36" s="68"/>
    </row>
    <row r="37" spans="1:10">
      <c r="A37" s="81"/>
      <c r="B37" s="8"/>
      <c r="C37" s="163"/>
      <c r="D37" s="163"/>
      <c r="E37" s="163"/>
      <c r="F37" s="163"/>
      <c r="G37" s="163"/>
    </row>
    <row r="38" spans="1:10">
      <c r="A38" s="81"/>
      <c r="B38" s="8"/>
      <c r="C38" s="8"/>
      <c r="D38" s="64" t="s">
        <v>304</v>
      </c>
      <c r="E38" s="64"/>
      <c r="F38" s="88" t="s">
        <v>321</v>
      </c>
      <c r="G38" s="8"/>
    </row>
    <row r="39" spans="1:10">
      <c r="A39" s="81"/>
      <c r="B39" s="8"/>
      <c r="C39" s="8"/>
      <c r="D39" s="127" t="s">
        <v>360</v>
      </c>
      <c r="E39" s="128"/>
      <c r="F39" s="129" t="s">
        <v>361</v>
      </c>
      <c r="G39" s="97"/>
      <c r="H39" s="37"/>
    </row>
    <row r="40" spans="1:10">
      <c r="A40" s="81"/>
      <c r="B40" s="8"/>
      <c r="C40" s="8"/>
      <c r="D40" s="88" t="s">
        <v>305</v>
      </c>
      <c r="E40" s="8"/>
      <c r="F40" s="76" t="s">
        <v>322</v>
      </c>
      <c r="G40" s="68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3" sqref="A3:XFD3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66" t="s">
        <v>300</v>
      </c>
      <c r="C2" s="166"/>
      <c r="D2" s="86"/>
      <c r="E2" s="86"/>
      <c r="F2" s="86"/>
      <c r="G2" s="86"/>
    </row>
    <row r="3" spans="1:7" ht="20.25">
      <c r="B3" s="134" t="s">
        <v>371</v>
      </c>
      <c r="C3" s="134"/>
      <c r="D3" s="131"/>
      <c r="E3" s="131"/>
      <c r="F3" s="131"/>
      <c r="G3" s="131"/>
    </row>
    <row r="4" spans="1:7" ht="18.75">
      <c r="B4" s="167" t="s">
        <v>235</v>
      </c>
      <c r="C4" s="167"/>
      <c r="D4" s="31"/>
    </row>
    <row r="5" spans="1:7" ht="18.75">
      <c r="B5" s="167" t="s">
        <v>368</v>
      </c>
      <c r="C5" s="167"/>
      <c r="D5" s="31"/>
    </row>
    <row r="6" spans="1:7" ht="18.75">
      <c r="B6" s="167" t="s">
        <v>0</v>
      </c>
      <c r="C6" s="167"/>
      <c r="D6" s="31"/>
    </row>
    <row r="7" spans="1:7">
      <c r="C7" s="8"/>
    </row>
    <row r="8" spans="1:7" ht="15.75">
      <c r="A8" s="53"/>
      <c r="C8" s="8"/>
    </row>
    <row r="9" spans="1:7" ht="15" customHeight="1">
      <c r="A9" s="164" t="s">
        <v>205</v>
      </c>
      <c r="B9" s="164" t="s">
        <v>110</v>
      </c>
      <c r="C9" s="164" t="s">
        <v>152</v>
      </c>
    </row>
    <row r="10" spans="1:7" ht="14.25" customHeight="1">
      <c r="A10" s="165"/>
      <c r="B10" s="165"/>
      <c r="C10" s="165"/>
    </row>
    <row r="11" spans="1:7" s="9" customFormat="1" ht="15.75">
      <c r="A11" s="54"/>
      <c r="B11" s="32" t="s">
        <v>114</v>
      </c>
      <c r="C11" s="124"/>
    </row>
    <row r="12" spans="1:7" s="9" customFormat="1" ht="15.75">
      <c r="A12" s="39">
        <v>300105134</v>
      </c>
      <c r="B12" s="32" t="s">
        <v>111</v>
      </c>
      <c r="C12" s="21"/>
    </row>
    <row r="13" spans="1:7" s="9" customFormat="1" ht="15.75">
      <c r="A13" s="29"/>
      <c r="B13" s="32" t="s">
        <v>112</v>
      </c>
      <c r="C13" s="21"/>
      <c r="D13" s="11"/>
    </row>
    <row r="14" spans="1:7" s="9" customFormat="1" ht="15.75">
      <c r="A14" s="15" t="s">
        <v>225</v>
      </c>
      <c r="B14" s="32" t="s">
        <v>204</v>
      </c>
      <c r="C14" s="21"/>
      <c r="D14" s="11"/>
    </row>
    <row r="15" spans="1:7" s="9" customFormat="1" ht="15.75">
      <c r="A15" s="15" t="s">
        <v>211</v>
      </c>
      <c r="B15" s="32" t="s">
        <v>144</v>
      </c>
      <c r="C15" s="125">
        <v>587.91</v>
      </c>
      <c r="D15" s="11"/>
    </row>
    <row r="16" spans="1:7" s="9" customFormat="1" ht="15.75">
      <c r="A16" s="15" t="s">
        <v>208</v>
      </c>
      <c r="B16" s="32" t="s">
        <v>143</v>
      </c>
      <c r="C16" s="21"/>
      <c r="D16" s="11"/>
    </row>
    <row r="17" spans="1:5" s="9" customFormat="1" ht="15.75">
      <c r="A17" s="15" t="s">
        <v>210</v>
      </c>
      <c r="B17" s="32" t="s">
        <v>113</v>
      </c>
      <c r="C17" s="21"/>
      <c r="D17" s="11"/>
    </row>
    <row r="18" spans="1:5" s="9" customFormat="1" ht="15.75">
      <c r="A18" s="15" t="s">
        <v>209</v>
      </c>
      <c r="B18" s="32" t="s">
        <v>145</v>
      </c>
      <c r="C18" s="21"/>
      <c r="D18" s="11"/>
    </row>
    <row r="19" spans="1:5" ht="15.75">
      <c r="A19" s="15" t="s">
        <v>207</v>
      </c>
      <c r="B19" s="32" t="s">
        <v>296</v>
      </c>
      <c r="C19" s="21"/>
      <c r="D19" s="2"/>
    </row>
    <row r="20" spans="1:5" ht="15.75">
      <c r="A20" s="15"/>
      <c r="B20" s="32" t="s">
        <v>297</v>
      </c>
      <c r="C20" s="21">
        <v>0</v>
      </c>
      <c r="D20" s="2"/>
    </row>
    <row r="21" spans="1:5" ht="15.75">
      <c r="A21" s="15"/>
      <c r="B21" s="15" t="s">
        <v>115</v>
      </c>
      <c r="C21" s="125">
        <v>1637727.79</v>
      </c>
      <c r="D21" s="2"/>
      <c r="E21" s="89"/>
    </row>
    <row r="22" spans="1:5" ht="15.75">
      <c r="A22" s="15"/>
      <c r="B22" s="15" t="s">
        <v>116</v>
      </c>
      <c r="C22" s="21"/>
      <c r="D22" s="2"/>
    </row>
    <row r="23" spans="1:5" ht="15.75">
      <c r="A23" s="55"/>
      <c r="B23" s="15" t="s">
        <v>137</v>
      </c>
      <c r="C23" s="21"/>
      <c r="D23" s="2"/>
    </row>
    <row r="24" spans="1:5" ht="15.75">
      <c r="A24" s="55"/>
      <c r="B24" s="15" t="s">
        <v>117</v>
      </c>
      <c r="C24" s="59"/>
      <c r="D24" s="2"/>
    </row>
    <row r="25" spans="1:5" ht="15.75">
      <c r="A25" s="55"/>
      <c r="B25" s="29" t="s">
        <v>212</v>
      </c>
      <c r="C25" s="111">
        <f>SUM(C11:C24)</f>
        <v>1638315.7</v>
      </c>
      <c r="D25" s="2"/>
    </row>
    <row r="26" spans="1:5" ht="15.75">
      <c r="A26" s="53"/>
      <c r="B26" s="9"/>
    </row>
    <row r="27" spans="1:5" ht="8.25" customHeight="1">
      <c r="A27" s="53"/>
      <c r="C27" s="10"/>
    </row>
    <row r="28" spans="1:5" ht="15" customHeight="1">
      <c r="A28" s="56" t="s">
        <v>205</v>
      </c>
      <c r="B28" s="52" t="s">
        <v>203</v>
      </c>
      <c r="C28" s="56" t="s">
        <v>152</v>
      </c>
    </row>
    <row r="29" spans="1:5" ht="15.75">
      <c r="A29" s="15">
        <v>9995028000</v>
      </c>
      <c r="B29" s="15" t="s">
        <v>206</v>
      </c>
      <c r="C29" s="21"/>
    </row>
    <row r="30" spans="1:5" ht="15.75">
      <c r="A30" s="15">
        <v>9995028001</v>
      </c>
      <c r="B30" s="15" t="s">
        <v>202</v>
      </c>
      <c r="C30" s="21"/>
    </row>
    <row r="31" spans="1:5" ht="15.75">
      <c r="A31" s="15">
        <v>2110003000</v>
      </c>
      <c r="B31" s="51" t="s">
        <v>197</v>
      </c>
      <c r="C31" s="21"/>
    </row>
    <row r="32" spans="1:5" ht="15.75">
      <c r="A32" s="15">
        <v>9998014000</v>
      </c>
      <c r="B32" s="51" t="s">
        <v>198</v>
      </c>
      <c r="C32" s="21"/>
    </row>
    <row r="33" spans="1:3" ht="15.75">
      <c r="A33" s="15"/>
      <c r="B33" s="15" t="s">
        <v>199</v>
      </c>
      <c r="C33" s="57"/>
    </row>
    <row r="34" spans="1:3" ht="15.75">
      <c r="A34" s="15">
        <v>100198000</v>
      </c>
      <c r="B34" s="15" t="s">
        <v>200</v>
      </c>
      <c r="C34" s="21"/>
    </row>
    <row r="35" spans="1:3" ht="15.75">
      <c r="A35" s="15">
        <v>100198001</v>
      </c>
      <c r="B35" s="15" t="s">
        <v>201</v>
      </c>
      <c r="C35" s="57"/>
    </row>
    <row r="36" spans="1:3" ht="15.75">
      <c r="A36" s="15"/>
      <c r="B36" s="29" t="s">
        <v>213</v>
      </c>
      <c r="C36" s="58"/>
    </row>
    <row r="37" spans="1:3" ht="15.75">
      <c r="A37" s="53"/>
    </row>
    <row r="38" spans="1:3" ht="15.75">
      <c r="B38" s="29" t="s">
        <v>218</v>
      </c>
      <c r="C38" s="149">
        <f>+C25+C36</f>
        <v>1638315.7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71" t="str">
        <f>+'Balanza Comprobacion'!A4:E4</f>
        <v>Servicio Regional VIII de Salud, Cibao Central</v>
      </c>
      <c r="B2" s="171"/>
    </row>
    <row r="3" spans="1:2" ht="20.25">
      <c r="A3" s="133" t="s">
        <v>362</v>
      </c>
      <c r="B3" s="133"/>
    </row>
    <row r="4" spans="1:2" ht="18.75">
      <c r="A4" s="167" t="s">
        <v>216</v>
      </c>
      <c r="B4" s="167"/>
    </row>
    <row r="5" spans="1:2" ht="18.75">
      <c r="A5" s="167" t="str">
        <f>+'Balanza Comprobacion'!A7:E7</f>
        <v>Del ejercicio terminado al 31 Mayo 2025</v>
      </c>
      <c r="B5" s="167"/>
    </row>
    <row r="6" spans="1:2" ht="18.75">
      <c r="A6" s="167" t="s">
        <v>0</v>
      </c>
      <c r="B6" s="167"/>
    </row>
    <row r="10" spans="1:2" ht="15" customHeight="1">
      <c r="A10" s="172" t="s">
        <v>118</v>
      </c>
      <c r="B10" s="168" t="s">
        <v>152</v>
      </c>
    </row>
    <row r="11" spans="1:2" ht="15" customHeight="1">
      <c r="A11" s="173"/>
      <c r="B11" s="169"/>
    </row>
    <row r="12" spans="1:2" ht="15.75" customHeight="1">
      <c r="A12" s="174"/>
      <c r="B12" s="170"/>
    </row>
    <row r="13" spans="1:2" ht="15.75">
      <c r="A13" s="44" t="s">
        <v>236</v>
      </c>
      <c r="B13" s="21"/>
    </row>
    <row r="14" spans="1:2" ht="15.75">
      <c r="A14" s="16" t="s">
        <v>119</v>
      </c>
      <c r="B14" s="21"/>
    </row>
    <row r="15" spans="1:2" ht="15.75">
      <c r="A15" s="16" t="s">
        <v>121</v>
      </c>
      <c r="B15" s="17"/>
    </row>
    <row r="16" spans="1:2" ht="15.75">
      <c r="A16" s="16" t="s">
        <v>359</v>
      </c>
      <c r="B16" s="145">
        <v>6457052.2400000002</v>
      </c>
    </row>
    <row r="17" spans="1:2" ht="15.75">
      <c r="A17" s="16" t="s">
        <v>138</v>
      </c>
      <c r="B17" s="17"/>
    </row>
    <row r="18" spans="1:2" ht="15.75">
      <c r="A18" s="28" t="s">
        <v>120</v>
      </c>
      <c r="B18" s="12">
        <f>+B13+B14+B15+B16+B17</f>
        <v>6457052.2400000002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A3" sqref="A3:XFD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75" t="str">
        <f>+'Balanza Comprobacion'!A4:E4</f>
        <v>Servicio Regional VIII de Salud, Cibao Central</v>
      </c>
      <c r="B2" s="175"/>
    </row>
    <row r="3" spans="1:7" ht="21">
      <c r="A3" s="189" t="s">
        <v>372</v>
      </c>
      <c r="B3" s="155"/>
      <c r="C3" s="155"/>
      <c r="D3" s="154"/>
      <c r="E3" s="154"/>
      <c r="F3" s="154"/>
      <c r="G3" s="154"/>
    </row>
    <row r="4" spans="1:7" ht="18.75">
      <c r="A4" s="167" t="s">
        <v>239</v>
      </c>
      <c r="B4" s="167"/>
    </row>
    <row r="5" spans="1:7" ht="18.75">
      <c r="A5" s="167" t="str">
        <f>+'Balanza Comprobacion'!A7:E7</f>
        <v>Del ejercicio terminado al 31 Mayo 2025</v>
      </c>
      <c r="B5" s="167"/>
    </row>
    <row r="6" spans="1:7" ht="18.75">
      <c r="A6" s="167" t="s">
        <v>0</v>
      </c>
      <c r="B6" s="167"/>
    </row>
    <row r="7" spans="1:7" ht="18.75">
      <c r="A7" s="30"/>
      <c r="B7" s="30"/>
    </row>
    <row r="8" spans="1:7" ht="15.75">
      <c r="B8" s="23"/>
    </row>
    <row r="9" spans="1:7" ht="15.75">
      <c r="B9" s="23"/>
    </row>
    <row r="10" spans="1:7" ht="15" customHeight="1">
      <c r="A10" s="172" t="s">
        <v>118</v>
      </c>
      <c r="B10" s="168" t="s">
        <v>152</v>
      </c>
    </row>
    <row r="11" spans="1:7" ht="15" customHeight="1">
      <c r="A11" s="173"/>
      <c r="B11" s="169"/>
    </row>
    <row r="12" spans="1:7" ht="15.75" customHeight="1">
      <c r="A12" s="174"/>
      <c r="B12" s="170"/>
    </row>
    <row r="13" spans="1:7" ht="15.75">
      <c r="A13" s="33" t="s">
        <v>222</v>
      </c>
      <c r="B13" s="137">
        <v>1690925.92</v>
      </c>
    </row>
    <row r="14" spans="1:7" ht="15" customHeight="1">
      <c r="A14" s="24" t="s">
        <v>238</v>
      </c>
      <c r="B14" s="146">
        <f>+B13</f>
        <v>1690925.92</v>
      </c>
    </row>
    <row r="16" spans="1:7" ht="15" customHeight="1">
      <c r="C16" s="18"/>
    </row>
    <row r="17" spans="2:2">
      <c r="B17" s="87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A3" sqref="A3:XFD3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71" t="str">
        <f>+'Balanza Comprobacion'!A4:E4</f>
        <v>Servicio Regional VIII de Salud, Cibao Central</v>
      </c>
      <c r="B2" s="171"/>
    </row>
    <row r="3" spans="1:7" ht="21">
      <c r="A3" s="189" t="s">
        <v>372</v>
      </c>
      <c r="B3" s="155"/>
      <c r="C3" s="155"/>
      <c r="D3" s="154"/>
      <c r="E3" s="154"/>
      <c r="F3" s="154"/>
      <c r="G3" s="154"/>
    </row>
    <row r="4" spans="1:7" ht="18.75">
      <c r="A4" s="167" t="s">
        <v>240</v>
      </c>
      <c r="B4" s="167"/>
    </row>
    <row r="5" spans="1:7" ht="18.75">
      <c r="A5" s="167" t="str">
        <f>+'Balanza Comprobacion'!A7:E7</f>
        <v>Del ejercicio terminado al 31 Mayo 2025</v>
      </c>
      <c r="B5" s="167"/>
    </row>
    <row r="6" spans="1:7" ht="18.75">
      <c r="A6" s="167" t="s">
        <v>0</v>
      </c>
      <c r="B6" s="167"/>
    </row>
    <row r="7" spans="1:7" ht="15.75">
      <c r="A7" s="9"/>
      <c r="B7" s="23"/>
    </row>
    <row r="8" spans="1:7" ht="15.75">
      <c r="A8" s="9"/>
      <c r="B8" s="23"/>
    </row>
    <row r="9" spans="1:7">
      <c r="A9" s="172" t="s">
        <v>118</v>
      </c>
      <c r="B9" s="168" t="s">
        <v>152</v>
      </c>
    </row>
    <row r="10" spans="1:7">
      <c r="A10" s="173"/>
      <c r="B10" s="169"/>
    </row>
    <row r="11" spans="1:7">
      <c r="A11" s="174"/>
      <c r="B11" s="170"/>
    </row>
    <row r="12" spans="1:7" ht="15.75">
      <c r="A12" s="34" t="s">
        <v>149</v>
      </c>
      <c r="B12" s="122">
        <v>20000</v>
      </c>
    </row>
    <row r="13" spans="1:7">
      <c r="A13" s="26" t="s">
        <v>148</v>
      </c>
      <c r="B13" s="118">
        <v>65325</v>
      </c>
    </row>
    <row r="14" spans="1:7" ht="15.75">
      <c r="A14" s="26" t="s">
        <v>150</v>
      </c>
      <c r="B14" s="119"/>
    </row>
    <row r="15" spans="1:7">
      <c r="A15" s="26" t="s">
        <v>314</v>
      </c>
      <c r="B15" s="120">
        <v>4749.9799999999996</v>
      </c>
      <c r="D15" s="89"/>
    </row>
    <row r="16" spans="1:7">
      <c r="A16" s="26" t="s">
        <v>315</v>
      </c>
      <c r="B16" s="120">
        <v>681092.97</v>
      </c>
      <c r="D16" s="10"/>
    </row>
    <row r="17" spans="1:2" ht="15.75">
      <c r="A17" s="26" t="s">
        <v>319</v>
      </c>
      <c r="B17" s="121"/>
    </row>
    <row r="18" spans="1:2" ht="15.75">
      <c r="A18" s="24" t="s">
        <v>241</v>
      </c>
      <c r="B18" s="144">
        <f>SUM(B12:B17)</f>
        <v>771167.95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5"/>
  <sheetViews>
    <sheetView showGridLines="0" workbookViewId="0">
      <selection activeCell="A3" sqref="A3:XFD3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71" t="str">
        <f>+'Balanza Comprobacion'!A4:E4</f>
        <v>Servicio Regional VIII de Salud, Cibao Central</v>
      </c>
      <c r="B2" s="171"/>
    </row>
    <row r="3" spans="1:2" ht="20.25">
      <c r="A3" s="156" t="s">
        <v>373</v>
      </c>
      <c r="B3" s="156"/>
    </row>
    <row r="4" spans="1:2" ht="18.75">
      <c r="A4" s="167" t="s">
        <v>228</v>
      </c>
      <c r="B4" s="167"/>
    </row>
    <row r="5" spans="1:2" ht="18.75">
      <c r="A5" s="167" t="str">
        <f>+'Balanza Comprobacion'!A7:E7</f>
        <v>Del ejercicio terminado al 31 Mayo 2025</v>
      </c>
      <c r="B5" s="167"/>
    </row>
    <row r="6" spans="1:2" ht="18.75">
      <c r="A6" s="167" t="s">
        <v>0</v>
      </c>
      <c r="B6" s="167"/>
    </row>
    <row r="7" spans="1:2" ht="15.75">
      <c r="A7" s="9"/>
      <c r="B7" s="23"/>
    </row>
    <row r="8" spans="1:2" ht="15.75">
      <c r="A8" s="9"/>
      <c r="B8" s="23"/>
    </row>
    <row r="9" spans="1:2">
      <c r="A9" s="172" t="s">
        <v>118</v>
      </c>
      <c r="B9" s="168" t="s">
        <v>152</v>
      </c>
    </row>
    <row r="10" spans="1:2">
      <c r="A10" s="173"/>
      <c r="B10" s="169"/>
    </row>
    <row r="11" spans="1:2">
      <c r="A11" s="174"/>
      <c r="B11" s="170"/>
    </row>
    <row r="12" spans="1:2" ht="15.75">
      <c r="A12" s="34" t="s">
        <v>149</v>
      </c>
      <c r="B12" s="122"/>
    </row>
    <row r="13" spans="1:2">
      <c r="A13" s="26" t="s">
        <v>148</v>
      </c>
      <c r="B13" s="118"/>
    </row>
    <row r="14" spans="1:2" ht="15.75">
      <c r="A14" s="26" t="s">
        <v>150</v>
      </c>
      <c r="B14" s="17"/>
    </row>
    <row r="15" spans="1:2" ht="17.25">
      <c r="A15" s="24" t="s">
        <v>237</v>
      </c>
      <c r="B15" s="123">
        <f>+B12+B13+B14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B15" sqref="B15"/>
    </sheetView>
  </sheetViews>
  <sheetFormatPr baseColWidth="10" defaultRowHeight="15"/>
  <cols>
    <col min="1" max="1" width="70.85546875" customWidth="1"/>
    <col min="2" max="2" width="19.140625" style="109" customWidth="1"/>
  </cols>
  <sheetData>
    <row r="2" spans="1:2" ht="22.5">
      <c r="A2" s="176" t="str">
        <f>+'Balanza Comprobacion'!A4:E4</f>
        <v>Servicio Regional VIII de Salud, Cibao Central</v>
      </c>
      <c r="B2" s="176"/>
    </row>
    <row r="3" spans="1:2" ht="18.75">
      <c r="A3" s="167" t="s">
        <v>231</v>
      </c>
      <c r="B3" s="167"/>
    </row>
    <row r="4" spans="1:2" ht="18.75">
      <c r="A4" s="132" t="s">
        <v>362</v>
      </c>
      <c r="B4" s="132"/>
    </row>
    <row r="5" spans="1:2" ht="18.75">
      <c r="A5" s="167" t="str">
        <f>+'Balanza Comprobacion'!A7:E7</f>
        <v>Del ejercicio terminado al 31 Mayo 2025</v>
      </c>
      <c r="B5" s="167"/>
    </row>
    <row r="6" spans="1:2" ht="18.75">
      <c r="A6" s="167" t="s">
        <v>0</v>
      </c>
      <c r="B6" s="167"/>
    </row>
    <row r="9" spans="1:2">
      <c r="A9" s="177" t="s">
        <v>127</v>
      </c>
      <c r="B9" s="179" t="s">
        <v>152</v>
      </c>
    </row>
    <row r="10" spans="1:2">
      <c r="A10" s="178"/>
      <c r="B10" s="180"/>
    </row>
    <row r="11" spans="1:2" ht="15.75">
      <c r="A11" s="15" t="s">
        <v>115</v>
      </c>
      <c r="B11" s="110">
        <v>2535382.6099999994</v>
      </c>
    </row>
    <row r="12" spans="1:2" ht="15.75">
      <c r="A12" s="40" t="s">
        <v>130</v>
      </c>
      <c r="B12" s="111">
        <f>SUM(B11)</f>
        <v>2535382.6099999994</v>
      </c>
    </row>
    <row r="13" spans="1:2" ht="15.75">
      <c r="B13" s="112"/>
    </row>
    <row r="14" spans="1:2" ht="15.75">
      <c r="A14" s="108" t="s">
        <v>129</v>
      </c>
      <c r="B14" s="113" t="s">
        <v>152</v>
      </c>
    </row>
    <row r="15" spans="1:2" ht="15.75">
      <c r="A15" s="47" t="s">
        <v>128</v>
      </c>
      <c r="B15" s="147">
        <v>54110</v>
      </c>
    </row>
    <row r="16" spans="1:2" ht="15.75">
      <c r="A16" s="32" t="s">
        <v>111</v>
      </c>
      <c r="B16" s="110">
        <v>0</v>
      </c>
    </row>
    <row r="17" spans="1:2" ht="15.75">
      <c r="A17" s="32" t="s">
        <v>112</v>
      </c>
      <c r="B17" s="110">
        <v>0</v>
      </c>
    </row>
    <row r="18" spans="1:2" ht="15.75">
      <c r="A18" s="32" t="s">
        <v>144</v>
      </c>
      <c r="B18" s="110">
        <v>474903.86</v>
      </c>
    </row>
    <row r="19" spans="1:2" ht="15.75">
      <c r="A19" s="32" t="s">
        <v>143</v>
      </c>
      <c r="B19" s="110"/>
    </row>
    <row r="20" spans="1:2" ht="15.75">
      <c r="A20" s="32" t="s">
        <v>113</v>
      </c>
      <c r="B20" s="110"/>
    </row>
    <row r="21" spans="1:2" ht="15.75">
      <c r="A21" s="32" t="s">
        <v>145</v>
      </c>
      <c r="B21" s="110"/>
    </row>
    <row r="22" spans="1:2" ht="15.75">
      <c r="A22" s="32" t="s">
        <v>142</v>
      </c>
      <c r="B22" s="110"/>
    </row>
    <row r="23" spans="1:2" ht="15.75">
      <c r="A23" s="15" t="s">
        <v>116</v>
      </c>
      <c r="B23" s="114"/>
    </row>
    <row r="24" spans="1:2" ht="15.75">
      <c r="A24" s="15" t="s">
        <v>137</v>
      </c>
      <c r="B24" s="110"/>
    </row>
    <row r="25" spans="1:2" ht="15.75">
      <c r="A25" s="32" t="s">
        <v>197</v>
      </c>
      <c r="B25" s="110"/>
    </row>
    <row r="26" spans="1:2" ht="15.75">
      <c r="A26" s="15" t="s">
        <v>200</v>
      </c>
      <c r="B26" s="110"/>
    </row>
    <row r="27" spans="1:2" ht="18.75">
      <c r="A27" s="41" t="s">
        <v>130</v>
      </c>
      <c r="B27" s="110">
        <f>SUM(B15:B26)</f>
        <v>529013.86</v>
      </c>
    </row>
    <row r="28" spans="1:2" ht="18.75">
      <c r="A28" s="41" t="s">
        <v>109</v>
      </c>
      <c r="B28" s="115">
        <f>+B12+B27</f>
        <v>3064396.4699999993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workbookViewId="0">
      <selection activeCell="A2" sqref="A2:XFD2"/>
    </sheetView>
  </sheetViews>
  <sheetFormatPr baseColWidth="10" defaultRowHeight="15"/>
  <cols>
    <col min="1" max="1" width="62.140625" customWidth="1"/>
    <col min="2" max="2" width="27.28515625" style="109" customWidth="1"/>
    <col min="3" max="3" width="31" customWidth="1"/>
  </cols>
  <sheetData>
    <row r="1" spans="1:2" ht="20.25">
      <c r="A1" s="181" t="str">
        <f>+'Balanza Comprobacion'!A4:E4</f>
        <v>Servicio Regional VIII de Salud, Cibao Central</v>
      </c>
      <c r="B1" s="181"/>
    </row>
    <row r="2" spans="1:2" ht="20.25">
      <c r="A2" s="156" t="s">
        <v>374</v>
      </c>
      <c r="B2" s="156"/>
    </row>
    <row r="3" spans="1:2" ht="15.75">
      <c r="A3" s="182" t="s">
        <v>233</v>
      </c>
      <c r="B3" s="182"/>
    </row>
    <row r="4" spans="1:2" ht="15.75">
      <c r="A4" s="182" t="str">
        <f>+'Balanza Comprobacion'!A7:E7</f>
        <v>Del ejercicio terminado al 31 Mayo 2025</v>
      </c>
      <c r="B4" s="182"/>
    </row>
    <row r="5" spans="1:2" ht="15" customHeight="1">
      <c r="A5" s="182" t="s">
        <v>0</v>
      </c>
      <c r="B5" s="182"/>
    </row>
    <row r="6" spans="1:2" ht="15" customHeight="1"/>
    <row r="7" spans="1:2" ht="15" customHeight="1">
      <c r="A7" s="56" t="s">
        <v>186</v>
      </c>
      <c r="B7" s="116" t="s">
        <v>152</v>
      </c>
    </row>
    <row r="8" spans="1:2" ht="15.75">
      <c r="A8" s="49" t="s">
        <v>187</v>
      </c>
      <c r="B8" s="113">
        <v>0</v>
      </c>
    </row>
    <row r="9" spans="1:2" ht="15.75">
      <c r="A9" s="49" t="s">
        <v>131</v>
      </c>
      <c r="B9" s="114"/>
    </row>
    <row r="10" spans="1:2" ht="15" customHeight="1">
      <c r="A10" s="49" t="s">
        <v>153</v>
      </c>
      <c r="B10" s="114">
        <v>0</v>
      </c>
    </row>
    <row r="11" spans="1:2" ht="15" customHeight="1">
      <c r="A11" s="49" t="s">
        <v>154</v>
      </c>
      <c r="B11" s="114">
        <v>81409</v>
      </c>
    </row>
    <row r="12" spans="1:2" ht="15.75">
      <c r="A12" s="49" t="s">
        <v>155</v>
      </c>
      <c r="B12" s="114"/>
    </row>
    <row r="13" spans="1:2" ht="15.75">
      <c r="A13" s="49" t="s">
        <v>156</v>
      </c>
      <c r="B13" s="114">
        <v>0</v>
      </c>
    </row>
    <row r="14" spans="1:2" ht="15.75">
      <c r="A14" s="49" t="s">
        <v>157</v>
      </c>
      <c r="B14" s="114">
        <v>0</v>
      </c>
    </row>
    <row r="15" spans="1:2" ht="15.75">
      <c r="A15" s="49" t="s">
        <v>158</v>
      </c>
      <c r="B15" s="114">
        <v>0</v>
      </c>
    </row>
    <row r="16" spans="1:2" ht="15.75">
      <c r="A16" s="49" t="s">
        <v>159</v>
      </c>
      <c r="B16" s="114">
        <v>0</v>
      </c>
    </row>
    <row r="17" spans="1:2" ht="15.75">
      <c r="A17" s="49" t="s">
        <v>160</v>
      </c>
      <c r="B17" s="114">
        <v>2130</v>
      </c>
    </row>
    <row r="18" spans="1:2" ht="15.75">
      <c r="A18" s="49" t="s">
        <v>250</v>
      </c>
      <c r="B18" s="114">
        <v>0</v>
      </c>
    </row>
    <row r="19" spans="1:2" ht="15.75">
      <c r="A19" s="49" t="s">
        <v>161</v>
      </c>
      <c r="B19" s="114">
        <v>0</v>
      </c>
    </row>
    <row r="20" spans="1:2" ht="15.75">
      <c r="A20" s="49" t="s">
        <v>188</v>
      </c>
      <c r="B20" s="114">
        <v>0</v>
      </c>
    </row>
    <row r="21" spans="1:2" ht="15.75">
      <c r="A21" s="49" t="s">
        <v>189</v>
      </c>
      <c r="B21" s="114">
        <v>368238.55</v>
      </c>
    </row>
    <row r="22" spans="1:2" ht="15.75">
      <c r="A22" s="49" t="s">
        <v>162</v>
      </c>
      <c r="B22" s="114">
        <v>53973.32</v>
      </c>
    </row>
    <row r="23" spans="1:2" ht="15.75">
      <c r="A23" s="49" t="s">
        <v>163</v>
      </c>
      <c r="B23" s="114"/>
    </row>
    <row r="24" spans="1:2" ht="15.75">
      <c r="A24" s="49" t="s">
        <v>164</v>
      </c>
      <c r="B24" s="114"/>
    </row>
    <row r="25" spans="1:2" ht="15.75">
      <c r="A25" s="49" t="s">
        <v>165</v>
      </c>
      <c r="B25" s="114">
        <v>54400</v>
      </c>
    </row>
    <row r="26" spans="1:2" ht="15.75">
      <c r="A26" s="49" t="s">
        <v>166</v>
      </c>
      <c r="B26" s="114">
        <v>8873.6</v>
      </c>
    </row>
    <row r="27" spans="1:2" ht="15.75">
      <c r="A27" s="49" t="s">
        <v>167</v>
      </c>
      <c r="B27" s="114">
        <v>14000</v>
      </c>
    </row>
    <row r="28" spans="1:2" ht="15.75">
      <c r="A28" s="49" t="s">
        <v>132</v>
      </c>
      <c r="B28" s="114">
        <v>0</v>
      </c>
    </row>
    <row r="29" spans="1:2" ht="15.75">
      <c r="A29" s="49" t="s">
        <v>168</v>
      </c>
      <c r="B29" s="114">
        <v>125475.43</v>
      </c>
    </row>
    <row r="30" spans="1:2" ht="15.75">
      <c r="A30" s="49" t="s">
        <v>133</v>
      </c>
      <c r="B30" s="114">
        <v>87516.2</v>
      </c>
    </row>
    <row r="31" spans="1:2" ht="15.75">
      <c r="A31" s="49" t="s">
        <v>190</v>
      </c>
      <c r="B31" s="114"/>
    </row>
    <row r="32" spans="1:2" ht="15.75">
      <c r="A32" s="49" t="s">
        <v>134</v>
      </c>
      <c r="B32" s="114">
        <v>215792.65</v>
      </c>
    </row>
    <row r="33" spans="1:2" ht="15.75">
      <c r="A33" s="49" t="s">
        <v>249</v>
      </c>
      <c r="B33" s="114">
        <v>244689.46</v>
      </c>
    </row>
    <row r="34" spans="1:2" ht="15.75">
      <c r="A34" s="49" t="s">
        <v>135</v>
      </c>
      <c r="B34" s="114"/>
    </row>
    <row r="35" spans="1:2" ht="15.75">
      <c r="A35" s="49" t="s">
        <v>169</v>
      </c>
      <c r="B35" s="114"/>
    </row>
    <row r="36" spans="1:2" ht="15.75">
      <c r="A36" s="49" t="s">
        <v>170</v>
      </c>
      <c r="B36" s="114">
        <v>408090.76</v>
      </c>
    </row>
    <row r="37" spans="1:2" ht="15.75">
      <c r="A37" s="49" t="s">
        <v>171</v>
      </c>
      <c r="B37" s="114"/>
    </row>
    <row r="38" spans="1:2" ht="15.75">
      <c r="A38" s="49" t="s">
        <v>172</v>
      </c>
      <c r="B38" s="114"/>
    </row>
    <row r="39" spans="1:2" ht="15.75">
      <c r="A39" s="49" t="s">
        <v>173</v>
      </c>
      <c r="B39" s="114"/>
    </row>
    <row r="40" spans="1:2" ht="15.75">
      <c r="A40" s="49" t="s">
        <v>243</v>
      </c>
      <c r="B40" s="114">
        <v>649463.37</v>
      </c>
    </row>
    <row r="41" spans="1:2" ht="15.75">
      <c r="A41" s="49" t="s">
        <v>244</v>
      </c>
      <c r="B41" s="114"/>
    </row>
    <row r="42" spans="1:2" ht="15.75">
      <c r="A42" s="49" t="s">
        <v>245</v>
      </c>
      <c r="B42" s="114">
        <v>149543.35999999999</v>
      </c>
    </row>
    <row r="43" spans="1:2" ht="15.75">
      <c r="A43" s="49" t="s">
        <v>246</v>
      </c>
      <c r="B43" s="114">
        <v>355803.14</v>
      </c>
    </row>
    <row r="44" spans="1:2" ht="15.75">
      <c r="A44" s="49" t="s">
        <v>247</v>
      </c>
      <c r="B44" s="114">
        <v>12036</v>
      </c>
    </row>
    <row r="45" spans="1:2" ht="15.75">
      <c r="A45" s="49" t="s">
        <v>248</v>
      </c>
      <c r="B45" s="114">
        <v>0</v>
      </c>
    </row>
    <row r="46" spans="1:2" ht="15.75">
      <c r="A46" s="49" t="s">
        <v>316</v>
      </c>
      <c r="B46" s="114">
        <v>0</v>
      </c>
    </row>
    <row r="47" spans="1:2" ht="15.75">
      <c r="A47" s="49" t="s">
        <v>191</v>
      </c>
      <c r="B47" s="114">
        <v>0</v>
      </c>
    </row>
    <row r="48" spans="1:2" ht="15.75">
      <c r="A48" s="49" t="s">
        <v>192</v>
      </c>
      <c r="B48" s="114">
        <v>0</v>
      </c>
    </row>
    <row r="49" spans="1:2" ht="15.75">
      <c r="A49" s="49" t="s">
        <v>193</v>
      </c>
      <c r="B49" s="114">
        <v>0</v>
      </c>
    </row>
    <row r="50" spans="1:2" ht="15.75">
      <c r="A50" s="49" t="s">
        <v>174</v>
      </c>
      <c r="B50" s="114">
        <v>0</v>
      </c>
    </row>
    <row r="51" spans="1:2" ht="15.75">
      <c r="A51" s="49" t="s">
        <v>175</v>
      </c>
      <c r="B51" s="114">
        <v>0</v>
      </c>
    </row>
    <row r="52" spans="1:2" ht="15.75">
      <c r="A52" s="49" t="s">
        <v>194</v>
      </c>
      <c r="B52" s="114"/>
    </row>
    <row r="53" spans="1:2" ht="15.75">
      <c r="A53" s="49" t="s">
        <v>176</v>
      </c>
      <c r="B53" s="114">
        <v>0</v>
      </c>
    </row>
    <row r="54" spans="1:2" ht="15.75">
      <c r="A54" s="49" t="s">
        <v>177</v>
      </c>
      <c r="B54" s="114">
        <v>0</v>
      </c>
    </row>
    <row r="55" spans="1:2" ht="15.75">
      <c r="A55" s="49" t="s">
        <v>178</v>
      </c>
      <c r="B55" s="114">
        <v>0</v>
      </c>
    </row>
    <row r="56" spans="1:2" ht="15.75">
      <c r="A56" s="49" t="s">
        <v>226</v>
      </c>
      <c r="B56" s="114">
        <v>0</v>
      </c>
    </row>
    <row r="57" spans="1:2" ht="15.75">
      <c r="A57" s="49" t="s">
        <v>282</v>
      </c>
      <c r="B57" s="114">
        <v>4916.2</v>
      </c>
    </row>
    <row r="58" spans="1:2" ht="15.75">
      <c r="A58" s="49" t="s">
        <v>195</v>
      </c>
      <c r="B58" s="114">
        <v>0</v>
      </c>
    </row>
    <row r="59" spans="1:2" ht="15.75">
      <c r="A59" s="49" t="s">
        <v>196</v>
      </c>
      <c r="B59" s="114">
        <v>0</v>
      </c>
    </row>
    <row r="60" spans="1:2" ht="15.75">
      <c r="A60" s="49" t="s">
        <v>136</v>
      </c>
      <c r="B60" s="114">
        <v>0</v>
      </c>
    </row>
    <row r="61" spans="1:2" ht="15.75">
      <c r="A61" s="49" t="s">
        <v>179</v>
      </c>
      <c r="B61" s="114">
        <v>0</v>
      </c>
    </row>
    <row r="62" spans="1:2" ht="15.75">
      <c r="A62" s="49" t="s">
        <v>180</v>
      </c>
      <c r="B62" s="114">
        <v>0</v>
      </c>
    </row>
    <row r="63" spans="1:2" ht="15.75">
      <c r="A63" s="49" t="s">
        <v>181</v>
      </c>
      <c r="B63" s="114">
        <v>0</v>
      </c>
    </row>
    <row r="64" spans="1:2" ht="15.75">
      <c r="A64" s="49" t="s">
        <v>182</v>
      </c>
      <c r="B64" s="114">
        <v>0</v>
      </c>
    </row>
    <row r="65" spans="1:3" ht="15.75">
      <c r="A65" s="49" t="s">
        <v>183</v>
      </c>
      <c r="B65" s="114">
        <v>0</v>
      </c>
    </row>
    <row r="66" spans="1:3" ht="15.75">
      <c r="A66" s="49" t="s">
        <v>184</v>
      </c>
      <c r="B66" s="114">
        <v>0</v>
      </c>
    </row>
    <row r="67" spans="1:3" ht="15.75">
      <c r="A67" s="50" t="s">
        <v>185</v>
      </c>
      <c r="B67" s="117">
        <f>SUM(B9:B66)</f>
        <v>2836351.04</v>
      </c>
      <c r="C67" s="87"/>
    </row>
    <row r="68" spans="1:3">
      <c r="A68" s="48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A2" sqref="A2:XFD2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61" t="s">
        <v>300</v>
      </c>
      <c r="B1" s="161"/>
    </row>
    <row r="2" spans="1:4" ht="20.25">
      <c r="A2" s="156" t="s">
        <v>374</v>
      </c>
      <c r="B2" s="156"/>
    </row>
    <row r="3" spans="1:4" ht="18.75">
      <c r="A3" s="167" t="s">
        <v>227</v>
      </c>
      <c r="B3" s="167"/>
    </row>
    <row r="4" spans="1:4" ht="18.75">
      <c r="A4" s="167" t="str">
        <f>+'Cuenta por Cobrar'!A5:B5</f>
        <v>Del ejercicio terminado al 31 Mayo 2025</v>
      </c>
      <c r="B4" s="167"/>
    </row>
    <row r="5" spans="1:4" ht="18.75">
      <c r="A5" s="167" t="s">
        <v>0</v>
      </c>
      <c r="B5" s="167"/>
    </row>
    <row r="6" spans="1:4" ht="15.75">
      <c r="A6" s="22"/>
    </row>
    <row r="8" spans="1:4">
      <c r="A8" s="183" t="s">
        <v>122</v>
      </c>
      <c r="B8" s="168" t="s">
        <v>152</v>
      </c>
    </row>
    <row r="9" spans="1:4">
      <c r="A9" s="184"/>
      <c r="B9" s="169"/>
    </row>
    <row r="10" spans="1:4">
      <c r="A10" s="185"/>
      <c r="B10" s="170"/>
    </row>
    <row r="11" spans="1:4" ht="15.75">
      <c r="A11" s="45" t="s">
        <v>141</v>
      </c>
      <c r="B11" s="152">
        <v>134841.64000000001</v>
      </c>
    </row>
    <row r="12" spans="1:4" ht="15.75">
      <c r="A12" s="46" t="s">
        <v>140</v>
      </c>
      <c r="B12" s="152">
        <v>1953254</v>
      </c>
    </row>
    <row r="13" spans="1:4" ht="15.75">
      <c r="A13" s="46" t="s">
        <v>139</v>
      </c>
      <c r="B13" s="153">
        <v>2003410</v>
      </c>
    </row>
    <row r="14" spans="1:4">
      <c r="A14" s="19" t="s">
        <v>123</v>
      </c>
      <c r="B14" s="20">
        <f>SUM(B11:B13)</f>
        <v>4091505.64</v>
      </c>
      <c r="D14" s="85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tabSelected="1" workbookViewId="0">
      <selection activeCell="A2" sqref="A2:XFD2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61" t="s">
        <v>300</v>
      </c>
      <c r="B1" s="161"/>
    </row>
    <row r="2" spans="1:2" ht="20.25">
      <c r="A2" s="156" t="s">
        <v>374</v>
      </c>
      <c r="B2" s="156"/>
    </row>
    <row r="3" spans="1:2" ht="18.75">
      <c r="A3" s="167" t="s">
        <v>230</v>
      </c>
      <c r="B3" s="167"/>
    </row>
    <row r="4" spans="1:2" ht="18.75">
      <c r="A4" s="167" t="str">
        <f>+'Benef. Empl x pagar Larg. Plaz'!A5:B5</f>
        <v>Del ejercicio terminado al 31 Mayo 2025</v>
      </c>
      <c r="B4" s="167"/>
    </row>
    <row r="5" spans="1:2" ht="18.75">
      <c r="A5" s="167" t="s">
        <v>0</v>
      </c>
      <c r="B5" s="167"/>
    </row>
    <row r="6" spans="1:2" ht="15.75">
      <c r="B6" s="23"/>
    </row>
    <row r="7" spans="1:2" ht="15.75">
      <c r="B7" s="23"/>
    </row>
    <row r="8" spans="1:2" ht="15.75">
      <c r="B8" s="23"/>
    </row>
    <row r="9" spans="1:2">
      <c r="A9" s="186" t="s">
        <v>118</v>
      </c>
      <c r="B9" s="168" t="s">
        <v>152</v>
      </c>
    </row>
    <row r="10" spans="1:2">
      <c r="A10" s="187"/>
      <c r="B10" s="169"/>
    </row>
    <row r="11" spans="1:2">
      <c r="A11" s="188"/>
      <c r="B11" s="170"/>
    </row>
    <row r="12" spans="1:2" ht="15.75">
      <c r="A12" s="38" t="s">
        <v>126</v>
      </c>
      <c r="B12" s="126">
        <v>3012481</v>
      </c>
    </row>
    <row r="13" spans="1:2" ht="15.75">
      <c r="A13" s="25" t="s">
        <v>124</v>
      </c>
      <c r="B13" s="148">
        <f>+'ESF SNS'!F57</f>
        <v>1282390.8699999994</v>
      </c>
    </row>
    <row r="14" spans="1:2" ht="15.75">
      <c r="A14" s="39" t="s">
        <v>125</v>
      </c>
      <c r="B14" s="148">
        <v>5429907.8399999999</v>
      </c>
    </row>
    <row r="15" spans="1:2" ht="15.75">
      <c r="A15" s="24" t="s">
        <v>242</v>
      </c>
      <c r="B15" s="144">
        <f>SUM(B12:B14)</f>
        <v>9724779.709999999</v>
      </c>
    </row>
    <row r="18" spans="4:4">
      <c r="D18" s="27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Patrimonio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2025-06-05T00:31:34Z</cp:lastPrinted>
  <dcterms:created xsi:type="dcterms:W3CDTF">2018-05-02T13:48:18Z</dcterms:created>
  <dcterms:modified xsi:type="dcterms:W3CDTF">2025-06-05T00:45:49Z</dcterms:modified>
</cp:coreProperties>
</file>